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06" windowWidth="8460" windowHeight="6120" tabRatio="787" activeTab="3"/>
  </bookViews>
  <sheets>
    <sheet name="Part-I " sheetId="1" r:id="rId1"/>
    <sheet name="Part-II " sheetId="2" r:id="rId2"/>
    <sheet name="Part-III" sheetId="3" r:id="rId3"/>
    <sheet name="Part-IV" sheetId="4" r:id="rId4"/>
  </sheets>
  <externalReferences>
    <externalReference r:id="rId7"/>
  </externalReferences>
  <definedNames>
    <definedName name="_xlnm.Print_Area" localSheetId="0">'Part-I '!$A$1:$T$27</definedName>
    <definedName name="_xlnm.Print_Area" localSheetId="1">'Part-II '!$A$1:$M$29</definedName>
    <definedName name="_xlnm.Print_Area" localSheetId="2">'Part-III'!$A$1:$Q$36</definedName>
    <definedName name="_xlnm.Print_Area" localSheetId="3">'Part-IV'!$A$1:$BJ$30</definedName>
    <definedName name="_xlnm.Print_Titles" localSheetId="0">'Part-I '!$7:$7</definedName>
    <definedName name="_xlnm.Print_Titles" localSheetId="1">'Part-II '!$7:$7</definedName>
    <definedName name="_xlnm.Print_Titles" localSheetId="2">'Part-III'!$9:$9</definedName>
    <definedName name="_xlnm.Print_Titles" localSheetId="3">'Part-IV'!$10:$10</definedName>
  </definedNames>
  <calcPr fullCalcOnLoad="1"/>
</workbook>
</file>

<file path=xl/sharedStrings.xml><?xml version="1.0" encoding="utf-8"?>
<sst xmlns="http://schemas.openxmlformats.org/spreadsheetml/2006/main" count="257" uniqueCount="93">
  <si>
    <t>Maynaguri</t>
  </si>
  <si>
    <t>Kumargram</t>
  </si>
  <si>
    <t>Name of the Block</t>
  </si>
  <si>
    <t>Sadar</t>
  </si>
  <si>
    <t>Rajganj</t>
  </si>
  <si>
    <t>Dhupguri</t>
  </si>
  <si>
    <t>Mal</t>
  </si>
  <si>
    <t>Matiali</t>
  </si>
  <si>
    <t>Nagrakata</t>
  </si>
  <si>
    <t>Falakata</t>
  </si>
  <si>
    <t>Madarihat-Birpara</t>
  </si>
  <si>
    <t>Kalchini</t>
  </si>
  <si>
    <t>Alipurduar-I</t>
  </si>
  <si>
    <t>Alipurduar-II</t>
  </si>
  <si>
    <t>Total</t>
  </si>
  <si>
    <t>No. of Household</t>
  </si>
  <si>
    <t>Jalpaiguri District</t>
  </si>
  <si>
    <t>Sl. No.</t>
  </si>
  <si>
    <t>National Rural Employment Gurantee Act (NREGA)</t>
  </si>
  <si>
    <t>MONTHLY PROGRESS REPORT</t>
  </si>
  <si>
    <t>Other</t>
  </si>
  <si>
    <t>Central</t>
  </si>
  <si>
    <t>State</t>
  </si>
  <si>
    <t>Misc. Receipt</t>
  </si>
  <si>
    <t xml:space="preserve">Cummulative Expenditure </t>
  </si>
  <si>
    <t>On unskilled wage</t>
  </si>
  <si>
    <t>On semi-skilled and skilled wage</t>
  </si>
  <si>
    <t>On Contingency</t>
  </si>
  <si>
    <t>Rural Connectivity</t>
  </si>
  <si>
    <t>Others</t>
  </si>
  <si>
    <t>(Rs. in lakh)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</si>
  <si>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</si>
  <si>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r>
      <t xml:space="preserve">Total             </t>
    </r>
    <r>
      <rPr>
        <b/>
        <i/>
        <sz val="8"/>
        <rFont val="CG Omega"/>
        <family val="2"/>
      </rPr>
      <t xml:space="preserve">  (9+10+11+12)</t>
    </r>
  </si>
  <si>
    <t>Employment Generated ( In lakh Mandays) Cummulative for the year</t>
  </si>
  <si>
    <t>On material</t>
  </si>
  <si>
    <t>Released last year but received during the current year</t>
  </si>
  <si>
    <t>Line Deptt.</t>
  </si>
  <si>
    <t>Zilla Parishad</t>
  </si>
  <si>
    <t>G.T.</t>
  </si>
  <si>
    <t>Release During the Current Year by the Govt. to Z.P.</t>
  </si>
  <si>
    <t>Release During the Current Year to P.S./ Line Deptt.</t>
  </si>
  <si>
    <t>National Rural Employment Gurantee Act (N.R.E.G.A.)</t>
  </si>
  <si>
    <t>SCs</t>
  </si>
  <si>
    <t>STs</t>
  </si>
  <si>
    <t>Households</t>
  </si>
  <si>
    <t>Persondays</t>
  </si>
  <si>
    <t xml:space="preserve">Total                       </t>
  </si>
  <si>
    <t>No. of Days Worked by Women in Col. 10</t>
  </si>
  <si>
    <t>Disabled beneficiaries out of col. 9</t>
  </si>
  <si>
    <t>Unit</t>
  </si>
  <si>
    <t>Completed works</t>
  </si>
  <si>
    <t xml:space="preserve">Water Conservation and water harvesting </t>
  </si>
  <si>
    <t>Ongoing Works</t>
  </si>
  <si>
    <t>Draught Proofing</t>
  </si>
  <si>
    <t>No.</t>
  </si>
  <si>
    <t>Micro Irrigation Works</t>
  </si>
  <si>
    <t>Kms.</t>
  </si>
  <si>
    <t>Provision of irrigation facility to land owned by</t>
  </si>
  <si>
    <t>Renovation of traditional water bodies</t>
  </si>
  <si>
    <t xml:space="preserve">Land Development </t>
  </si>
  <si>
    <t xml:space="preserve">Flood Control &amp; Protection </t>
  </si>
  <si>
    <t>Any other activity (approved by MRD)</t>
  </si>
  <si>
    <t>No. of households issued job cards (till the reporting month)</t>
  </si>
  <si>
    <t>Households demanded up to previous month</t>
  </si>
  <si>
    <t>Addl. Household demand during month</t>
  </si>
  <si>
    <t>No. of Household who have demanded wage employment</t>
  </si>
  <si>
    <t>Households provided up to previous month</t>
  </si>
  <si>
    <t>Addl. Household provided during month</t>
  </si>
  <si>
    <t>No. of Household who have provided wage employment (out of col. 3)</t>
  </si>
  <si>
    <t>Out of total of column 4, no. of individual applicants provided employment during the month</t>
  </si>
  <si>
    <t>No. of women provided employment out of col. 5</t>
  </si>
  <si>
    <t>cummulative number of households which have completed 100 days of employment</t>
  </si>
  <si>
    <t>Households (3+5+7)</t>
  </si>
  <si>
    <t>Persondays (4+6+8)</t>
  </si>
  <si>
    <t>Cu. Mt.</t>
  </si>
  <si>
    <t>Hec.</t>
  </si>
  <si>
    <t>Expenditure (lac)</t>
  </si>
  <si>
    <t xml:space="preserve">Monitoring Format for Monthly Report Under </t>
  </si>
  <si>
    <t>Actual O.B. as on 01.04.07</t>
  </si>
  <si>
    <t>No. of land reform / IAY beneficiary out of col. 9</t>
  </si>
  <si>
    <t>this column should be = to col. no. 4 of Part-I</t>
  </si>
  <si>
    <r>
      <t>N</t>
    </r>
    <r>
      <rPr>
        <sz val="26"/>
        <rFont val="Cooper BlkItHd BT"/>
        <family val="1"/>
      </rPr>
      <t xml:space="preserve">ational </t>
    </r>
    <r>
      <rPr>
        <sz val="26"/>
        <color indexed="12"/>
        <rFont val="Cooper BlkItHd BT"/>
        <family val="1"/>
      </rPr>
      <t>R</t>
    </r>
    <r>
      <rPr>
        <sz val="26"/>
        <rFont val="Cooper BlkItHd BT"/>
        <family val="1"/>
      </rPr>
      <t xml:space="preserve">ural </t>
    </r>
    <r>
      <rPr>
        <sz val="26"/>
        <color indexed="12"/>
        <rFont val="Cooper BlkItHd BT"/>
        <family val="1"/>
      </rPr>
      <t>E</t>
    </r>
    <r>
      <rPr>
        <sz val="26"/>
        <rFont val="Cooper BlkItHd BT"/>
        <family val="1"/>
      </rPr>
      <t xml:space="preserve">mployment </t>
    </r>
    <r>
      <rPr>
        <sz val="26"/>
        <color indexed="12"/>
        <rFont val="Cooper BlkItHd BT"/>
        <family val="1"/>
      </rPr>
      <t>G</t>
    </r>
    <r>
      <rPr>
        <sz val="26"/>
        <rFont val="Cooper BlkItHd BT"/>
        <family val="1"/>
      </rPr>
      <t xml:space="preserve">urantee </t>
    </r>
    <r>
      <rPr>
        <sz val="26"/>
        <color indexed="12"/>
        <rFont val="Cooper BlkItHd BT"/>
        <family val="1"/>
      </rPr>
      <t>A</t>
    </r>
    <r>
      <rPr>
        <sz val="26"/>
        <rFont val="Cooper BlkItHd BT"/>
        <family val="1"/>
      </rPr>
      <t>ct (N.R.E.G.A.)</t>
    </r>
  </si>
  <si>
    <t>No. of Application Registerd</t>
  </si>
  <si>
    <t>1(A)</t>
  </si>
  <si>
    <t>Differece</t>
  </si>
  <si>
    <t>No. of Application Registered as on 15-09-07</t>
  </si>
  <si>
    <t>Job Card Issued up to 15-09-2007</t>
  </si>
  <si>
    <t>Employment Generation Under NREGA During the year 2007-08 Up to the Month of November' 07</t>
  </si>
  <si>
    <t>Financial Performance Under NREGA During the year 2007-08 Up to the Month of November' 07</t>
  </si>
  <si>
    <t>Physical Performance Under NREGA During the year 2007-08 Up to the Month of November' 07</t>
  </si>
  <si>
    <t xml:space="preserve">nos. of job card reduced from prev. month. </t>
  </si>
  <si>
    <t xml:space="preserve">APD-II Block reduced 612 nos. of registered HH and 1 Job Card from prev. month without showing any reason.  </t>
  </si>
  <si>
    <r>
      <t>Total (</t>
    </r>
    <r>
      <rPr>
        <b/>
        <i/>
        <sz val="9"/>
        <rFont val="Trebuchet MS"/>
        <family val="2"/>
      </rPr>
      <t>Unit in nos. &amp; Exp. be reported in this row)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</si>
</sst>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  <numFmt numFmtId="178" formatCode="#,##0.00000"/>
    <numFmt numFmtId="179" formatCode="0.00000000000"/>
    <numFmt numFmtId="180" formatCode="0.000000000000"/>
    <numFmt numFmtId="181" formatCode="0.000%"/>
    <numFmt numFmtId="182" formatCode="0.0000%"/>
    <numFmt numFmtId="183" formatCode="0.00000%"/>
  </numFmts>
  <fonts count="70">
    <font>
      <sz val="10"/>
      <name val="Arial"/>
      <family val="0"/>
    </font>
    <font>
      <sz val="8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b/>
      <sz val="12"/>
      <name val="Book Antiqua"/>
      <family val="1"/>
    </font>
    <font>
      <b/>
      <u val="single"/>
      <sz val="12"/>
      <name val="Book Antiqua"/>
      <family val="1"/>
    </font>
    <font>
      <b/>
      <sz val="14"/>
      <name val="Copperplate Gothic Light"/>
      <family val="2"/>
    </font>
    <font>
      <b/>
      <sz val="12"/>
      <name val="CG Omega"/>
      <family val="2"/>
    </font>
    <font>
      <b/>
      <sz val="10"/>
      <name val="CG Omega"/>
      <family val="2"/>
    </font>
    <font>
      <sz val="12"/>
      <name val="CG Omega"/>
      <family val="2"/>
    </font>
    <font>
      <sz val="10"/>
      <name val="CG Omega"/>
      <family val="2"/>
    </font>
    <font>
      <b/>
      <sz val="9"/>
      <name val="CG Omega"/>
      <family val="2"/>
    </font>
    <font>
      <b/>
      <sz val="11"/>
      <name val="CG Omega"/>
      <family val="2"/>
    </font>
    <font>
      <b/>
      <i/>
      <u val="single"/>
      <sz val="10"/>
      <name val="CG Omega"/>
      <family val="2"/>
    </font>
    <font>
      <b/>
      <sz val="11"/>
      <name val="Book Antiqua"/>
      <family val="1"/>
    </font>
    <font>
      <b/>
      <sz val="8"/>
      <name val="CG Omega"/>
      <family val="2"/>
    </font>
    <font>
      <b/>
      <i/>
      <sz val="11"/>
      <name val="CG Omega"/>
      <family val="2"/>
    </font>
    <font>
      <b/>
      <i/>
      <sz val="8"/>
      <name val="CG Omega"/>
      <family val="2"/>
    </font>
    <font>
      <sz val="12"/>
      <name val="Blippo Blk BT"/>
      <family val="5"/>
    </font>
    <font>
      <b/>
      <sz val="20"/>
      <name val="Copperplate Gothic Light"/>
      <family val="2"/>
    </font>
    <font>
      <b/>
      <sz val="14"/>
      <name val="CG Omega"/>
      <family val="2"/>
    </font>
    <font>
      <b/>
      <i/>
      <sz val="14"/>
      <name val="Book Antiqua"/>
      <family val="1"/>
    </font>
    <font>
      <b/>
      <i/>
      <sz val="12"/>
      <name val="Book Antiqua"/>
      <family val="1"/>
    </font>
    <font>
      <sz val="9"/>
      <name val="CG Omega"/>
      <family val="2"/>
    </font>
    <font>
      <sz val="8"/>
      <name val="CG Omega"/>
      <family val="2"/>
    </font>
    <font>
      <b/>
      <sz val="16"/>
      <name val="Copperplate Gothic Light"/>
      <family val="2"/>
    </font>
    <font>
      <b/>
      <sz val="10"/>
      <name val="Balloon XBd BT"/>
      <family val="4"/>
    </font>
    <font>
      <b/>
      <sz val="9"/>
      <name val="Balloon XBd BT"/>
      <family val="4"/>
    </font>
    <font>
      <sz val="16"/>
      <name val="Blippo Blk BT"/>
      <family val="5"/>
    </font>
    <font>
      <b/>
      <u val="single"/>
      <sz val="9"/>
      <name val="CG Omega"/>
      <family val="2"/>
    </font>
    <font>
      <b/>
      <u val="single"/>
      <sz val="10"/>
      <name val="CG Omega"/>
      <family val="2"/>
    </font>
    <font>
      <b/>
      <sz val="12"/>
      <name val="Copperplate Gothic Light"/>
      <family val="2"/>
    </font>
    <font>
      <b/>
      <i/>
      <sz val="16"/>
      <name val="Book Antiqua"/>
      <family val="1"/>
    </font>
    <font>
      <b/>
      <u val="single"/>
      <sz val="14"/>
      <name val="Book Antiqua"/>
      <family val="1"/>
    </font>
    <font>
      <i/>
      <sz val="10"/>
      <name val="CG Omega"/>
      <family val="2"/>
    </font>
    <font>
      <b/>
      <sz val="18"/>
      <name val="CommercialScript BT"/>
      <family val="4"/>
    </font>
    <font>
      <b/>
      <i/>
      <sz val="10"/>
      <name val="CG Omeg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6"/>
      <color indexed="12"/>
      <name val="Cooper BlkItHd BT"/>
      <family val="1"/>
    </font>
    <font>
      <sz val="26"/>
      <name val="Cooper BlkItHd BT"/>
      <family val="1"/>
    </font>
    <font>
      <b/>
      <i/>
      <u val="single"/>
      <sz val="14"/>
      <name val="Book Antiqua"/>
      <family val="1"/>
    </font>
    <font>
      <sz val="12"/>
      <name val="Symbol"/>
      <family val="1"/>
    </font>
    <font>
      <sz val="12"/>
      <name val="Bookman Old Style"/>
      <family val="1"/>
    </font>
    <font>
      <sz val="10"/>
      <color indexed="12"/>
      <name val="Book Antiqua"/>
      <family val="1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9"/>
      <name val="Century Gothic"/>
      <family val="2"/>
    </font>
    <font>
      <sz val="12"/>
      <name val="Book Antiqua"/>
      <family val="1"/>
    </font>
    <font>
      <b/>
      <sz val="11"/>
      <color indexed="12"/>
      <name val="CG Omega"/>
      <family val="2"/>
    </font>
    <font>
      <sz val="10"/>
      <color indexed="12"/>
      <name val="CG Omega"/>
      <family val="2"/>
    </font>
    <font>
      <b/>
      <sz val="12"/>
      <color indexed="12"/>
      <name val="Trebuchet MS"/>
      <family val="2"/>
    </font>
    <font>
      <sz val="12"/>
      <color indexed="12"/>
      <name val="Book Antiqua"/>
      <family val="1"/>
    </font>
    <font>
      <b/>
      <sz val="10"/>
      <name val="Palatino Linotype"/>
      <family val="1"/>
    </font>
    <font>
      <b/>
      <sz val="11"/>
      <color indexed="12"/>
      <name val="Palatino Linotype"/>
      <family val="1"/>
    </font>
    <font>
      <sz val="10"/>
      <color indexed="12"/>
      <name val="Palatino Linotype"/>
      <family val="1"/>
    </font>
    <font>
      <b/>
      <sz val="10"/>
      <color indexed="12"/>
      <name val="Book Antiqua"/>
      <family val="1"/>
    </font>
    <font>
      <sz val="11"/>
      <name val="Book Antiqua"/>
      <family val="1"/>
    </font>
    <font>
      <b/>
      <sz val="10"/>
      <color indexed="12"/>
      <name val="Palatino Linotype"/>
      <family val="1"/>
    </font>
    <font>
      <b/>
      <sz val="9"/>
      <name val="Trebuchet MS"/>
      <family val="2"/>
    </font>
    <font>
      <b/>
      <sz val="10"/>
      <name val="Trebuchet MS"/>
      <family val="2"/>
    </font>
    <font>
      <b/>
      <i/>
      <sz val="9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12"/>
      <color indexed="12"/>
      <name val="Trebuchet MS"/>
      <family val="2"/>
    </font>
    <font>
      <b/>
      <sz val="11"/>
      <name val="Trebuchet MS"/>
      <family val="2"/>
    </font>
    <font>
      <b/>
      <sz val="12"/>
      <color indexed="10"/>
      <name val="Trebuchet MS"/>
      <family val="2"/>
    </font>
    <font>
      <b/>
      <sz val="12"/>
      <color indexed="12"/>
      <name val="Book Antiqua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wrapText="1"/>
    </xf>
    <xf numFmtId="0" fontId="11" fillId="0" borderId="1" xfId="0" applyFont="1" applyBorder="1" applyAlignment="1">
      <alignment/>
    </xf>
    <xf numFmtId="0" fontId="9" fillId="0" borderId="2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67" fontId="11" fillId="0" borderId="1" xfId="0" applyNumberFormat="1" applyFont="1" applyBorder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167" fontId="11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7" fontId="5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/>
    </xf>
    <xf numFmtId="167" fontId="8" fillId="0" borderId="1" xfId="0" applyNumberFormat="1" applyFont="1" applyBorder="1" applyAlignment="1">
      <alignment horizontal="right"/>
    </xf>
    <xf numFmtId="1" fontId="1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30" fillId="0" borderId="1" xfId="0" applyFont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167" fontId="24" fillId="0" borderId="0" xfId="0" applyNumberFormat="1" applyFont="1" applyAlignment="1">
      <alignment/>
    </xf>
    <xf numFmtId="10" fontId="35" fillId="0" borderId="0" xfId="21" applyNumberFormat="1" applyFont="1" applyAlignment="1">
      <alignment/>
    </xf>
    <xf numFmtId="0" fontId="35" fillId="0" borderId="0" xfId="0" applyFont="1" applyAlignment="1">
      <alignment/>
    </xf>
    <xf numFmtId="167" fontId="35" fillId="0" borderId="0" xfId="0" applyNumberFormat="1" applyFont="1" applyAlignment="1">
      <alignment/>
    </xf>
    <xf numFmtId="9" fontId="35" fillId="0" borderId="0" xfId="21" applyFont="1" applyAlignment="1">
      <alignment/>
    </xf>
    <xf numFmtId="0" fontId="5" fillId="0" borderId="0" xfId="0" applyFont="1" applyFill="1" applyAlignment="1">
      <alignment horizontal="center"/>
    </xf>
    <xf numFmtId="0" fontId="36" fillId="0" borderId="0" xfId="0" applyFont="1" applyAlignment="1">
      <alignment/>
    </xf>
    <xf numFmtId="167" fontId="8" fillId="0" borderId="4" xfId="0" applyNumberFormat="1" applyFont="1" applyBorder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35" fillId="0" borderId="0" xfId="21" applyNumberFormat="1" applyFont="1" applyAlignment="1">
      <alignment/>
    </xf>
    <xf numFmtId="10" fontId="35" fillId="0" borderId="0" xfId="21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Fill="1" applyBorder="1" applyAlignment="1">
      <alignment horizontal="right" wrapText="1"/>
    </xf>
    <xf numFmtId="0" fontId="24" fillId="0" borderId="0" xfId="0" applyFont="1" applyFill="1" applyAlignment="1">
      <alignment horizontal="center" vertical="center" wrapText="1"/>
    </xf>
    <xf numFmtId="10" fontId="37" fillId="2" borderId="0" xfId="21" applyNumberFormat="1" applyFont="1" applyFill="1" applyAlignment="1">
      <alignment/>
    </xf>
    <xf numFmtId="0" fontId="2" fillId="2" borderId="0" xfId="0" applyFont="1" applyFill="1" applyAlignment="1">
      <alignment/>
    </xf>
    <xf numFmtId="10" fontId="35" fillId="2" borderId="0" xfId="21" applyNumberFormat="1" applyFont="1" applyFill="1" applyBorder="1" applyAlignment="1">
      <alignment/>
    </xf>
    <xf numFmtId="0" fontId="12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8" fillId="3" borderId="1" xfId="0" applyFont="1" applyFill="1" applyBorder="1" applyAlignment="1">
      <alignment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right" wrapText="1"/>
    </xf>
    <xf numFmtId="2" fontId="8" fillId="3" borderId="1" xfId="0" applyNumberFormat="1" applyFont="1" applyFill="1" applyBorder="1" applyAlignment="1">
      <alignment horizontal="right" wrapText="1"/>
    </xf>
    <xf numFmtId="167" fontId="8" fillId="3" borderId="1" xfId="0" applyNumberFormat="1" applyFont="1" applyFill="1" applyBorder="1" applyAlignment="1">
      <alignment horizontal="right" wrapText="1"/>
    </xf>
    <xf numFmtId="166" fontId="8" fillId="3" borderId="1" xfId="0" applyNumberFormat="1" applyFont="1" applyFill="1" applyBorder="1" applyAlignment="1">
      <alignment horizontal="right" wrapText="1"/>
    </xf>
    <xf numFmtId="0" fontId="11" fillId="3" borderId="1" xfId="0" applyFont="1" applyFill="1" applyBorder="1" applyAlignment="1">
      <alignment/>
    </xf>
    <xf numFmtId="0" fontId="8" fillId="3" borderId="1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/>
    </xf>
    <xf numFmtId="167" fontId="11" fillId="0" borderId="1" xfId="0" applyNumberFormat="1" applyFont="1" applyBorder="1" applyAlignment="1">
      <alignment horizontal="right" wrapText="1"/>
    </xf>
    <xf numFmtId="0" fontId="23" fillId="0" borderId="0" xfId="0" applyFont="1" applyAlignment="1">
      <alignment horizontal="center"/>
    </xf>
    <xf numFmtId="0" fontId="42" fillId="0" borderId="0" xfId="0" applyFont="1" applyAlignment="1">
      <alignment/>
    </xf>
    <xf numFmtId="0" fontId="8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right" wrapText="1"/>
    </xf>
    <xf numFmtId="2" fontId="9" fillId="4" borderId="1" xfId="0" applyNumberFormat="1" applyFont="1" applyFill="1" applyBorder="1" applyAlignment="1">
      <alignment horizontal="right" wrapText="1"/>
    </xf>
    <xf numFmtId="167" fontId="13" fillId="4" borderId="1" xfId="0" applyNumberFormat="1" applyFont="1" applyFill="1" applyBorder="1" applyAlignment="1">
      <alignment horizontal="right" wrapText="1"/>
    </xf>
    <xf numFmtId="0" fontId="13" fillId="4" borderId="1" xfId="0" applyFont="1" applyFill="1" applyBorder="1" applyAlignment="1">
      <alignment horizontal="right" wrapText="1"/>
    </xf>
    <xf numFmtId="165" fontId="8" fillId="3" borderId="1" xfId="0" applyNumberFormat="1" applyFont="1" applyFill="1" applyBorder="1" applyAlignment="1">
      <alignment/>
    </xf>
    <xf numFmtId="0" fontId="43" fillId="0" borderId="0" xfId="0" applyFont="1" applyAlignment="1">
      <alignment horizontal="left" indent="8"/>
    </xf>
    <xf numFmtId="0" fontId="44" fillId="0" borderId="0" xfId="0" applyFont="1" applyAlignment="1">
      <alignment horizontal="left" indent="8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25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0" fontId="11" fillId="0" borderId="0" xfId="21" applyNumberFormat="1" applyFont="1" applyFill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vertical="center"/>
    </xf>
    <xf numFmtId="0" fontId="17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183" fontId="11" fillId="0" borderId="0" xfId="21" applyNumberFormat="1" applyFont="1" applyAlignment="1">
      <alignment/>
    </xf>
    <xf numFmtId="1" fontId="13" fillId="0" borderId="3" xfId="0" applyNumberFormat="1" applyFont="1" applyBorder="1" applyAlignment="1">
      <alignment horizontal="right" wrapText="1"/>
    </xf>
    <xf numFmtId="167" fontId="13" fillId="0" borderId="3" xfId="0" applyNumberFormat="1" applyFont="1" applyBorder="1" applyAlignment="1">
      <alignment horizontal="right" wrapText="1"/>
    </xf>
    <xf numFmtId="166" fontId="13" fillId="0" borderId="3" xfId="0" applyNumberFormat="1" applyFont="1" applyBorder="1" applyAlignment="1">
      <alignment horizontal="right" wrapText="1"/>
    </xf>
    <xf numFmtId="1" fontId="13" fillId="0" borderId="1" xfId="0" applyNumberFormat="1" applyFont="1" applyBorder="1" applyAlignment="1">
      <alignment horizontal="right" wrapText="1"/>
    </xf>
    <xf numFmtId="0" fontId="48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167" fontId="11" fillId="0" borderId="4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27" fillId="0" borderId="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50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left" vertical="center"/>
    </xf>
    <xf numFmtId="1" fontId="51" fillId="0" borderId="1" xfId="0" applyNumberFormat="1" applyFont="1" applyBorder="1" applyAlignment="1">
      <alignment horizontal="right" wrapText="1"/>
    </xf>
    <xf numFmtId="167" fontId="51" fillId="0" borderId="1" xfId="0" applyNumberFormat="1" applyFont="1" applyBorder="1" applyAlignment="1">
      <alignment horizontal="right" wrapText="1"/>
    </xf>
    <xf numFmtId="1" fontId="51" fillId="2" borderId="1" xfId="0" applyNumberFormat="1" applyFont="1" applyFill="1" applyBorder="1" applyAlignment="1">
      <alignment horizontal="right" wrapText="1"/>
    </xf>
    <xf numFmtId="1" fontId="51" fillId="0" borderId="1" xfId="0" applyNumberFormat="1" applyFont="1" applyBorder="1" applyAlignment="1">
      <alignment/>
    </xf>
    <xf numFmtId="0" fontId="51" fillId="0" borderId="1" xfId="0" applyFont="1" applyBorder="1" applyAlignment="1">
      <alignment horizontal="right" wrapText="1"/>
    </xf>
    <xf numFmtId="0" fontId="51" fillId="5" borderId="1" xfId="0" applyFont="1" applyFill="1" applyBorder="1" applyAlignment="1">
      <alignment horizontal="right" wrapText="1"/>
    </xf>
    <xf numFmtId="2" fontId="51" fillId="5" borderId="1" xfId="0" applyNumberFormat="1" applyFont="1" applyFill="1" applyBorder="1" applyAlignment="1">
      <alignment horizontal="right" wrapText="1"/>
    </xf>
    <xf numFmtId="0" fontId="51" fillId="0" borderId="1" xfId="0" applyFont="1" applyBorder="1" applyAlignment="1">
      <alignment/>
    </xf>
    <xf numFmtId="167" fontId="51" fillId="0" borderId="4" xfId="0" applyNumberFormat="1" applyFont="1" applyBorder="1" applyAlignment="1">
      <alignment horizontal="right"/>
    </xf>
    <xf numFmtId="0" fontId="51" fillId="0" borderId="1" xfId="0" applyFont="1" applyBorder="1" applyAlignment="1">
      <alignment horizontal="right"/>
    </xf>
    <xf numFmtId="0" fontId="51" fillId="0" borderId="0" xfId="0" applyFont="1" applyAlignment="1">
      <alignment/>
    </xf>
    <xf numFmtId="167" fontId="51" fillId="0" borderId="0" xfId="0" applyNumberFormat="1" applyFont="1" applyAlignment="1">
      <alignment/>
    </xf>
    <xf numFmtId="0" fontId="52" fillId="0" borderId="1" xfId="0" applyFont="1" applyBorder="1" applyAlignment="1">
      <alignment horizontal="center" vertical="center"/>
    </xf>
    <xf numFmtId="0" fontId="52" fillId="0" borderId="2" xfId="0" applyFont="1" applyBorder="1" applyAlignment="1">
      <alignment horizontal="left" vertical="center"/>
    </xf>
    <xf numFmtId="0" fontId="53" fillId="0" borderId="0" xfId="0" applyFont="1" applyAlignment="1">
      <alignment/>
    </xf>
    <xf numFmtId="0" fontId="55" fillId="0" borderId="1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left" vertical="center"/>
    </xf>
    <xf numFmtId="0" fontId="55" fillId="6" borderId="1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right" wrapText="1"/>
    </xf>
    <xf numFmtId="0" fontId="56" fillId="6" borderId="1" xfId="0" applyFont="1" applyFill="1" applyBorder="1" applyAlignment="1">
      <alignment/>
    </xf>
    <xf numFmtId="0" fontId="56" fillId="4" borderId="1" xfId="0" applyFont="1" applyFill="1" applyBorder="1" applyAlignment="1">
      <alignment horizontal="right" wrapText="1"/>
    </xf>
    <xf numFmtId="0" fontId="56" fillId="0" borderId="1" xfId="0" applyFont="1" applyFill="1" applyBorder="1" applyAlignment="1">
      <alignment horizontal="right"/>
    </xf>
    <xf numFmtId="1" fontId="56" fillId="0" borderId="1" xfId="0" applyNumberFormat="1" applyFont="1" applyFill="1" applyBorder="1" applyAlignment="1">
      <alignment horizontal="right" wrapText="1"/>
    </xf>
    <xf numFmtId="1" fontId="56" fillId="0" borderId="1" xfId="0" applyNumberFormat="1" applyFont="1" applyFill="1" applyBorder="1" applyAlignment="1">
      <alignment horizontal="right"/>
    </xf>
    <xf numFmtId="0" fontId="56" fillId="0" borderId="0" xfId="0" applyFont="1" applyFill="1" applyAlignment="1">
      <alignment/>
    </xf>
    <xf numFmtId="1" fontId="56" fillId="0" borderId="1" xfId="0" applyNumberFormat="1" applyFont="1" applyFill="1" applyBorder="1" applyAlignment="1">
      <alignment/>
    </xf>
    <xf numFmtId="0" fontId="54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 wrapText="1"/>
    </xf>
    <xf numFmtId="1" fontId="54" fillId="0" borderId="1" xfId="0" applyNumberFormat="1" applyFont="1" applyBorder="1" applyAlignment="1">
      <alignment horizontal="center" vertical="center" wrapText="1"/>
    </xf>
    <xf numFmtId="1" fontId="54" fillId="0" borderId="1" xfId="0" applyNumberFormat="1" applyFont="1" applyBorder="1" applyAlignment="1">
      <alignment horizontal="right" vertical="center" wrapText="1"/>
    </xf>
    <xf numFmtId="0" fontId="56" fillId="6" borderId="1" xfId="0" applyFont="1" applyFill="1" applyBorder="1" applyAlignment="1">
      <alignment vertical="center"/>
    </xf>
    <xf numFmtId="1" fontId="54" fillId="6" borderId="1" xfId="0" applyNumberFormat="1" applyFont="1" applyFill="1" applyBorder="1" applyAlignment="1">
      <alignment horizontal="right" vertical="center" wrapText="1"/>
    </xf>
    <xf numFmtId="1" fontId="54" fillId="6" borderId="1" xfId="0" applyNumberFormat="1" applyFont="1" applyFill="1" applyBorder="1" applyAlignment="1">
      <alignment vertical="center"/>
    </xf>
    <xf numFmtId="0" fontId="54" fillId="0" borderId="0" xfId="0" applyFont="1" applyAlignment="1">
      <alignment vertical="center"/>
    </xf>
    <xf numFmtId="167" fontId="51" fillId="0" borderId="1" xfId="0" applyNumberFormat="1" applyFont="1" applyBorder="1" applyAlignment="1">
      <alignment horizontal="right"/>
    </xf>
    <xf numFmtId="0" fontId="57" fillId="3" borderId="0" xfId="0" applyFont="1" applyFill="1" applyAlignment="1">
      <alignment/>
    </xf>
    <xf numFmtId="0" fontId="58" fillId="0" borderId="0" xfId="0" applyFont="1" applyAlignment="1">
      <alignment/>
    </xf>
    <xf numFmtId="0" fontId="35" fillId="0" borderId="0" xfId="0" applyFont="1" applyAlignment="1">
      <alignment/>
    </xf>
    <xf numFmtId="0" fontId="55" fillId="7" borderId="1" xfId="0" applyFont="1" applyFill="1" applyBorder="1" applyAlignment="1">
      <alignment horizontal="center" vertical="center"/>
    </xf>
    <xf numFmtId="0" fontId="55" fillId="7" borderId="1" xfId="0" applyFont="1" applyFill="1" applyBorder="1" applyAlignment="1">
      <alignment horizontal="left" vertical="center"/>
    </xf>
    <xf numFmtId="0" fontId="56" fillId="7" borderId="1" xfId="0" applyFont="1" applyFill="1" applyBorder="1" applyAlignment="1">
      <alignment horizontal="right" wrapText="1"/>
    </xf>
    <xf numFmtId="0" fontId="56" fillId="7" borderId="1" xfId="0" applyFont="1" applyFill="1" applyBorder="1" applyAlignment="1">
      <alignment/>
    </xf>
    <xf numFmtId="1" fontId="59" fillId="7" borderId="1" xfId="0" applyNumberFormat="1" applyFont="1" applyFill="1" applyBorder="1" applyAlignment="1">
      <alignment horizontal="right" wrapText="1"/>
    </xf>
    <xf numFmtId="1" fontId="56" fillId="7" borderId="1" xfId="0" applyNumberFormat="1" applyFont="1" applyFill="1" applyBorder="1" applyAlignment="1">
      <alignment horizontal="right" wrapText="1"/>
    </xf>
    <xf numFmtId="1" fontId="56" fillId="7" borderId="1" xfId="0" applyNumberFormat="1" applyFont="1" applyFill="1" applyBorder="1" applyAlignment="1">
      <alignment horizontal="right"/>
    </xf>
    <xf numFmtId="0" fontId="56" fillId="7" borderId="0" xfId="0" applyFont="1" applyFill="1" applyAlignment="1">
      <alignment/>
    </xf>
    <xf numFmtId="0" fontId="45" fillId="7" borderId="0" xfId="0" applyFont="1" applyFill="1" applyAlignment="1">
      <alignment/>
    </xf>
    <xf numFmtId="0" fontId="50" fillId="7" borderId="1" xfId="0" applyFont="1" applyFill="1" applyBorder="1" applyAlignment="1">
      <alignment horizontal="center" vertical="center"/>
    </xf>
    <xf numFmtId="0" fontId="50" fillId="7" borderId="1" xfId="0" applyFont="1" applyFill="1" applyBorder="1" applyAlignment="1">
      <alignment horizontal="left" vertical="center"/>
    </xf>
    <xf numFmtId="1" fontId="51" fillId="7" borderId="1" xfId="0" applyNumberFormat="1" applyFont="1" applyFill="1" applyBorder="1" applyAlignment="1">
      <alignment horizontal="right" wrapText="1"/>
    </xf>
    <xf numFmtId="167" fontId="51" fillId="7" borderId="1" xfId="0" applyNumberFormat="1" applyFont="1" applyFill="1" applyBorder="1" applyAlignment="1">
      <alignment horizontal="right" wrapText="1"/>
    </xf>
    <xf numFmtId="1" fontId="51" fillId="7" borderId="1" xfId="0" applyNumberFormat="1" applyFont="1" applyFill="1" applyBorder="1" applyAlignment="1">
      <alignment/>
    </xf>
    <xf numFmtId="0" fontId="57" fillId="7" borderId="0" xfId="0" applyFont="1" applyFill="1" applyAlignment="1">
      <alignment/>
    </xf>
    <xf numFmtId="0" fontId="50" fillId="0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left" vertical="center"/>
    </xf>
    <xf numFmtId="0" fontId="51" fillId="0" borderId="1" xfId="0" applyFont="1" applyFill="1" applyBorder="1" applyAlignment="1">
      <alignment horizontal="right" wrapText="1"/>
    </xf>
    <xf numFmtId="167" fontId="51" fillId="0" borderId="1" xfId="0" applyNumberFormat="1" applyFont="1" applyFill="1" applyBorder="1" applyAlignment="1">
      <alignment horizontal="right" wrapText="1"/>
    </xf>
    <xf numFmtId="0" fontId="59" fillId="6" borderId="1" xfId="0" applyFont="1" applyFill="1" applyBorder="1" applyAlignment="1">
      <alignment/>
    </xf>
    <xf numFmtId="0" fontId="45" fillId="3" borderId="0" xfId="0" applyFont="1" applyFill="1" applyAlignment="1">
      <alignment/>
    </xf>
    <xf numFmtId="0" fontId="64" fillId="0" borderId="1" xfId="0" applyFont="1" applyFill="1" applyBorder="1" applyAlignment="1">
      <alignment horizontal="center" vertical="center" wrapText="1"/>
    </xf>
    <xf numFmtId="0" fontId="64" fillId="0" borderId="5" xfId="0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66" fillId="0" borderId="1" xfId="0" applyFont="1" applyBorder="1" applyAlignment="1">
      <alignment/>
    </xf>
    <xf numFmtId="1" fontId="66" fillId="0" borderId="1" xfId="0" applyNumberFormat="1" applyFont="1" applyBorder="1" applyAlignment="1">
      <alignment/>
    </xf>
    <xf numFmtId="1" fontId="52" fillId="0" borderId="1" xfId="0" applyNumberFormat="1" applyFont="1" applyBorder="1" applyAlignment="1">
      <alignment/>
    </xf>
    <xf numFmtId="165" fontId="52" fillId="0" borderId="1" xfId="0" applyNumberFormat="1" applyFont="1" applyBorder="1" applyAlignment="1">
      <alignment/>
    </xf>
    <xf numFmtId="2" fontId="52" fillId="0" borderId="1" xfId="0" applyNumberFormat="1" applyFont="1" applyBorder="1" applyAlignment="1">
      <alignment/>
    </xf>
    <xf numFmtId="165" fontId="66" fillId="0" borderId="1" xfId="0" applyNumberFormat="1" applyFont="1" applyBorder="1" applyAlignment="1">
      <alignment/>
    </xf>
    <xf numFmtId="164" fontId="66" fillId="0" borderId="1" xfId="0" applyNumberFormat="1" applyFont="1" applyBorder="1" applyAlignment="1">
      <alignment/>
    </xf>
    <xf numFmtId="0" fontId="67" fillId="0" borderId="1" xfId="0" applyFont="1" applyFill="1" applyBorder="1" applyAlignment="1">
      <alignment/>
    </xf>
    <xf numFmtId="0" fontId="67" fillId="0" borderId="2" xfId="0" applyFont="1" applyFill="1" applyBorder="1" applyAlignment="1">
      <alignment horizontal="center" wrapText="1"/>
    </xf>
    <xf numFmtId="0" fontId="67" fillId="0" borderId="1" xfId="0" applyFont="1" applyBorder="1" applyAlignment="1">
      <alignment/>
    </xf>
    <xf numFmtId="1" fontId="67" fillId="0" borderId="1" xfId="0" applyNumberFormat="1" applyFont="1" applyBorder="1" applyAlignment="1">
      <alignment/>
    </xf>
    <xf numFmtId="0" fontId="66" fillId="0" borderId="1" xfId="0" applyFont="1" applyFill="1" applyBorder="1" applyAlignment="1">
      <alignment/>
    </xf>
    <xf numFmtId="1" fontId="68" fillId="0" borderId="1" xfId="0" applyNumberFormat="1" applyFont="1" applyBorder="1" applyAlignment="1">
      <alignment/>
    </xf>
    <xf numFmtId="0" fontId="68" fillId="0" borderId="1" xfId="0" applyFont="1" applyBorder="1" applyAlignment="1">
      <alignment/>
    </xf>
    <xf numFmtId="0" fontId="50" fillId="0" borderId="6" xfId="0" applyFont="1" applyBorder="1" applyAlignment="1">
      <alignment horizontal="left" vertical="center"/>
    </xf>
    <xf numFmtId="1" fontId="51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52" fillId="0" borderId="1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left" vertical="center"/>
    </xf>
    <xf numFmtId="1" fontId="66" fillId="0" borderId="1" xfId="0" applyNumberFormat="1" applyFont="1" applyFill="1" applyBorder="1" applyAlignment="1">
      <alignment/>
    </xf>
    <xf numFmtId="0" fontId="52" fillId="0" borderId="1" xfId="0" applyFont="1" applyFill="1" applyBorder="1" applyAlignment="1">
      <alignment/>
    </xf>
    <xf numFmtId="1" fontId="52" fillId="0" borderId="1" xfId="0" applyNumberFormat="1" applyFont="1" applyFill="1" applyBorder="1" applyAlignment="1">
      <alignment/>
    </xf>
    <xf numFmtId="165" fontId="52" fillId="0" borderId="1" xfId="0" applyNumberFormat="1" applyFont="1" applyFill="1" applyBorder="1" applyAlignment="1">
      <alignment/>
    </xf>
    <xf numFmtId="0" fontId="69" fillId="0" borderId="0" xfId="0" applyFont="1" applyFill="1" applyAlignment="1">
      <alignment/>
    </xf>
    <xf numFmtId="165" fontId="49" fillId="0" borderId="0" xfId="0" applyNumberFormat="1" applyFont="1" applyAlignment="1">
      <alignment/>
    </xf>
    <xf numFmtId="165" fontId="53" fillId="0" borderId="0" xfId="0" applyNumberFormat="1" applyFont="1" applyAlignment="1">
      <alignment/>
    </xf>
    <xf numFmtId="0" fontId="66" fillId="0" borderId="1" xfId="0" applyFont="1" applyBorder="1" applyAlignment="1">
      <alignment vertical="top" wrapText="1"/>
    </xf>
    <xf numFmtId="0" fontId="66" fillId="0" borderId="1" xfId="0" applyFont="1" applyBorder="1" applyAlignment="1">
      <alignment horizontal="center" vertical="top" wrapText="1"/>
    </xf>
    <xf numFmtId="1" fontId="51" fillId="0" borderId="1" xfId="0" applyNumberFormat="1" applyFont="1" applyFill="1" applyBorder="1" applyAlignment="1">
      <alignment horizontal="right" wrapText="1"/>
    </xf>
    <xf numFmtId="167" fontId="51" fillId="0" borderId="1" xfId="0" applyNumberFormat="1" applyFont="1" applyFill="1" applyBorder="1" applyAlignment="1">
      <alignment/>
    </xf>
    <xf numFmtId="1" fontId="51" fillId="0" borderId="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7" fontId="9" fillId="3" borderId="1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 wrapText="1"/>
    </xf>
    <xf numFmtId="0" fontId="48" fillId="0" borderId="4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19" fillId="0" borderId="0" xfId="0" applyFont="1" applyAlignment="1">
      <alignment horizontal="right"/>
    </xf>
    <xf numFmtId="0" fontId="21" fillId="0" borderId="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3" fillId="5" borderId="1" xfId="0" applyFont="1" applyFill="1" applyBorder="1" applyAlignment="1">
      <alignment horizontal="center" vertical="center" wrapText="1"/>
    </xf>
    <xf numFmtId="165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60" fillId="0" borderId="1" xfId="0" applyFont="1" applyFill="1" applyBorder="1" applyAlignment="1">
      <alignment horizontal="center" vertical="center" wrapText="1"/>
    </xf>
    <xf numFmtId="0" fontId="60" fillId="0" borderId="6" xfId="0" applyFont="1" applyFill="1" applyBorder="1" applyAlignment="1">
      <alignment horizontal="center" vertical="center" wrapText="1"/>
    </xf>
    <xf numFmtId="0" fontId="60" fillId="0" borderId="7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61" fillId="0" borderId="8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5" xfId="0" applyFont="1" applyFill="1" applyBorder="1" applyAlignment="1">
      <alignment horizontal="center" vertical="center" wrapText="1"/>
    </xf>
    <xf numFmtId="0" fontId="63" fillId="0" borderId="6" xfId="0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FF0000"/>
      </font>
      <fill>
        <patternFill>
          <bgColor rgb="FFFFFFCC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regs2\NREGS%20(E)\NREGA\Progress%20Report\Monthly%20Report\2007-08\Monthly%20Report\Sep'%2007_NREGS_St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-I."/>
      <sheetName val="Part-II."/>
      <sheetName val="Part-III. "/>
      <sheetName val="Part-IV"/>
    </sheetNames>
    <sheetDataSet>
      <sheetData sheetId="2">
        <row r="13">
          <cell r="O13">
            <v>2482.06205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view="pageBreakPreview" zoomScale="85" zoomScaleSheetLayoutView="85" workbookViewId="0" topLeftCell="A7">
      <selection activeCell="R23" sqref="R23:T23"/>
    </sheetView>
  </sheetViews>
  <sheetFormatPr defaultColWidth="9.140625" defaultRowHeight="12.75"/>
  <cols>
    <col min="1" max="1" width="5.28125" style="3" customWidth="1"/>
    <col min="2" max="2" width="18.00390625" style="2" customWidth="1"/>
    <col min="3" max="3" width="10.8515625" style="88" hidden="1" customWidth="1"/>
    <col min="4" max="4" width="9.140625" style="2" customWidth="1"/>
    <col min="5" max="5" width="9.140625" style="2" hidden="1" customWidth="1"/>
    <col min="6" max="8" width="8.28125" style="1" customWidth="1"/>
    <col min="9" max="9" width="8.140625" style="1" customWidth="1"/>
    <col min="10" max="10" width="10.28125" style="86" hidden="1" customWidth="1"/>
    <col min="11" max="11" width="9.57421875" style="86" hidden="1" customWidth="1"/>
    <col min="12" max="12" width="11.28125" style="1" customWidth="1"/>
    <col min="13" max="14" width="9.8515625" style="1" customWidth="1"/>
    <col min="15" max="15" width="10.421875" style="1" customWidth="1"/>
    <col min="16" max="16" width="9.57421875" style="1" customWidth="1"/>
    <col min="17" max="17" width="10.421875" style="1" customWidth="1"/>
    <col min="18" max="18" width="12.28125" style="1" customWidth="1"/>
    <col min="19" max="19" width="12.57421875" style="1" customWidth="1"/>
    <col min="20" max="20" width="10.57421875" style="1" customWidth="1"/>
    <col min="21" max="16384" width="9.140625" style="1" customWidth="1"/>
  </cols>
  <sheetData>
    <row r="1" spans="1:20" ht="29.25" customHeight="1">
      <c r="A1" s="216" t="s">
        <v>77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</row>
    <row r="2" spans="1:20" ht="25.5" customHeight="1">
      <c r="A2" s="216" t="s">
        <v>41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1:20" ht="13.5" customHeight="1">
      <c r="A3" s="7"/>
      <c r="B3" s="7"/>
      <c r="C3" s="52"/>
      <c r="D3" s="7"/>
      <c r="E3" s="7"/>
      <c r="F3" s="7"/>
      <c r="G3" s="7"/>
      <c r="H3" s="7"/>
      <c r="I3" s="7"/>
      <c r="J3" s="52"/>
      <c r="K3" s="52"/>
      <c r="L3" s="7"/>
      <c r="M3" s="7"/>
      <c r="N3" s="7"/>
      <c r="O3" s="7"/>
      <c r="P3" s="7"/>
      <c r="Q3" s="7"/>
      <c r="R3" s="7"/>
      <c r="S3" s="7"/>
      <c r="T3" s="7"/>
    </row>
    <row r="4" spans="1:20" ht="16.5" customHeight="1">
      <c r="A4" s="217" t="s">
        <v>87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</row>
    <row r="5" spans="1:20" ht="13.5" customHeight="1">
      <c r="A5" s="7"/>
      <c r="B5" s="7"/>
      <c r="C5" s="52"/>
      <c r="D5" s="7"/>
      <c r="E5" s="7"/>
      <c r="F5" s="7"/>
      <c r="G5" s="7"/>
      <c r="H5" s="7"/>
      <c r="I5" s="7"/>
      <c r="J5" s="52"/>
      <c r="K5" s="52"/>
      <c r="L5" s="7"/>
      <c r="M5" s="7"/>
      <c r="N5" s="7"/>
      <c r="O5" s="7"/>
      <c r="P5" s="7"/>
      <c r="Q5" s="7"/>
      <c r="R5" s="7"/>
      <c r="S5" s="7"/>
      <c r="T5" s="7"/>
    </row>
    <row r="6" spans="1:20" ht="15.75">
      <c r="A6" s="40" t="s">
        <v>16</v>
      </c>
      <c r="B6" s="9"/>
      <c r="C6" s="87"/>
      <c r="D6" s="9"/>
      <c r="E6" s="9"/>
      <c r="F6" s="10"/>
      <c r="G6" s="10"/>
      <c r="H6" s="10"/>
      <c r="I6" s="10"/>
      <c r="J6" s="89"/>
      <c r="K6" s="89"/>
      <c r="L6" s="10"/>
      <c r="M6" s="10"/>
      <c r="N6" s="10"/>
      <c r="O6" s="10"/>
      <c r="P6" s="10"/>
      <c r="Q6" s="10"/>
      <c r="R6" s="12"/>
      <c r="S6" s="12"/>
      <c r="T6" s="12"/>
    </row>
    <row r="7" spans="1:20" s="24" customFormat="1" ht="84" customHeight="1">
      <c r="A7" s="222" t="s">
        <v>17</v>
      </c>
      <c r="B7" s="218" t="s">
        <v>2</v>
      </c>
      <c r="C7" s="221" t="s">
        <v>85</v>
      </c>
      <c r="D7" s="218" t="s">
        <v>82</v>
      </c>
      <c r="E7" s="221" t="s">
        <v>84</v>
      </c>
      <c r="F7" s="218" t="s">
        <v>62</v>
      </c>
      <c r="G7" s="218"/>
      <c r="H7" s="218"/>
      <c r="I7" s="218"/>
      <c r="J7" s="221" t="s">
        <v>86</v>
      </c>
      <c r="K7" s="221" t="s">
        <v>84</v>
      </c>
      <c r="L7" s="218" t="s">
        <v>65</v>
      </c>
      <c r="M7" s="218"/>
      <c r="N7" s="218"/>
      <c r="O7" s="218" t="s">
        <v>68</v>
      </c>
      <c r="P7" s="218"/>
      <c r="Q7" s="218"/>
      <c r="R7" s="219" t="s">
        <v>69</v>
      </c>
      <c r="S7" s="219" t="s">
        <v>70</v>
      </c>
      <c r="T7" s="219" t="s">
        <v>71</v>
      </c>
    </row>
    <row r="8" spans="1:20" s="25" customFormat="1" ht="78.75" customHeight="1">
      <c r="A8" s="222"/>
      <c r="B8" s="218"/>
      <c r="C8" s="221"/>
      <c r="D8" s="218"/>
      <c r="E8" s="221"/>
      <c r="F8" s="14" t="s">
        <v>42</v>
      </c>
      <c r="G8" s="14" t="s">
        <v>43</v>
      </c>
      <c r="H8" s="14" t="s">
        <v>29</v>
      </c>
      <c r="I8" s="14" t="s">
        <v>14</v>
      </c>
      <c r="J8" s="221"/>
      <c r="K8" s="221"/>
      <c r="L8" s="14" t="s">
        <v>63</v>
      </c>
      <c r="M8" s="14" t="s">
        <v>64</v>
      </c>
      <c r="N8" s="14" t="s">
        <v>14</v>
      </c>
      <c r="O8" s="14" t="s">
        <v>66</v>
      </c>
      <c r="P8" s="14" t="s">
        <v>67</v>
      </c>
      <c r="Q8" s="14" t="s">
        <v>14</v>
      </c>
      <c r="R8" s="219"/>
      <c r="S8" s="219"/>
      <c r="T8" s="219"/>
    </row>
    <row r="9" spans="1:20" s="4" customFormat="1" ht="14.25">
      <c r="A9" s="13"/>
      <c r="B9" s="109">
        <v>1</v>
      </c>
      <c r="C9" s="110"/>
      <c r="D9" s="109" t="s">
        <v>83</v>
      </c>
      <c r="E9" s="111"/>
      <c r="F9" s="220">
        <v>2</v>
      </c>
      <c r="G9" s="220"/>
      <c r="H9" s="220"/>
      <c r="I9" s="220"/>
      <c r="J9" s="111"/>
      <c r="K9" s="111"/>
      <c r="L9" s="220">
        <v>3</v>
      </c>
      <c r="M9" s="220"/>
      <c r="N9" s="220"/>
      <c r="O9" s="220">
        <v>4</v>
      </c>
      <c r="P9" s="220"/>
      <c r="Q9" s="220"/>
      <c r="R9" s="112">
        <v>5</v>
      </c>
      <c r="S9" s="112">
        <v>6</v>
      </c>
      <c r="T9" s="112">
        <v>7</v>
      </c>
    </row>
    <row r="10" spans="1:21" s="113" customFormat="1" ht="17.25">
      <c r="A10" s="131">
        <v>1</v>
      </c>
      <c r="B10" s="132" t="s">
        <v>12</v>
      </c>
      <c r="C10" s="133">
        <v>32208</v>
      </c>
      <c r="D10" s="134">
        <v>32089</v>
      </c>
      <c r="E10" s="135">
        <f>D10-C10</f>
        <v>-119</v>
      </c>
      <c r="F10" s="134">
        <v>18262</v>
      </c>
      <c r="G10" s="134">
        <v>7204</v>
      </c>
      <c r="H10" s="134">
        <v>6618</v>
      </c>
      <c r="I10" s="134">
        <f>SUM(F10:H10)</f>
        <v>32084</v>
      </c>
      <c r="J10" s="135">
        <v>31693</v>
      </c>
      <c r="K10" s="135">
        <f>I10-J10</f>
        <v>391</v>
      </c>
      <c r="L10" s="136">
        <v>17792</v>
      </c>
      <c r="M10" s="134">
        <v>1245</v>
      </c>
      <c r="N10" s="134">
        <f>SUM(L10:M10)</f>
        <v>19037</v>
      </c>
      <c r="O10" s="136">
        <v>17720</v>
      </c>
      <c r="P10" s="134">
        <v>1317</v>
      </c>
      <c r="Q10" s="134">
        <f aca="true" t="shared" si="0" ref="Q10:Q22">SUM(O10:P10)</f>
        <v>19037</v>
      </c>
      <c r="R10" s="138">
        <v>19343</v>
      </c>
      <c r="S10" s="138">
        <v>6625</v>
      </c>
      <c r="T10" s="139">
        <v>4</v>
      </c>
      <c r="U10" s="140"/>
    </row>
    <row r="11" spans="1:21" s="162" customFormat="1" ht="17.25">
      <c r="A11" s="154">
        <v>2</v>
      </c>
      <c r="B11" s="155" t="s">
        <v>13</v>
      </c>
      <c r="C11" s="154">
        <v>38165</v>
      </c>
      <c r="D11" s="156">
        <v>37553</v>
      </c>
      <c r="E11" s="157">
        <f aca="true" t="shared" si="1" ref="E11:E23">D11-C11</f>
        <v>-612</v>
      </c>
      <c r="F11" s="156">
        <v>18793</v>
      </c>
      <c r="G11" s="156">
        <v>7954</v>
      </c>
      <c r="H11" s="156">
        <v>10752</v>
      </c>
      <c r="I11" s="156">
        <f>SUM(F11:H11)</f>
        <v>37499</v>
      </c>
      <c r="J11" s="157">
        <v>37481</v>
      </c>
      <c r="K11" s="157">
        <f aca="true" t="shared" si="2" ref="K11:K22">I11-J11</f>
        <v>18</v>
      </c>
      <c r="L11" s="156">
        <v>23025</v>
      </c>
      <c r="M11" s="156">
        <v>0</v>
      </c>
      <c r="N11" s="156">
        <f>SUM(L11:M11)</f>
        <v>23025</v>
      </c>
      <c r="O11" s="156">
        <v>21939</v>
      </c>
      <c r="P11" s="156">
        <v>0</v>
      </c>
      <c r="Q11" s="156">
        <f>SUM(O11:P11)</f>
        <v>21939</v>
      </c>
      <c r="R11" s="158">
        <v>16454.25</v>
      </c>
      <c r="S11" s="159">
        <v>5758.9875</v>
      </c>
      <c r="T11" s="160">
        <v>0</v>
      </c>
      <c r="U11" s="161"/>
    </row>
    <row r="12" spans="1:21" s="113" customFormat="1" ht="17.25">
      <c r="A12" s="131">
        <v>3</v>
      </c>
      <c r="B12" s="132" t="s">
        <v>5</v>
      </c>
      <c r="C12" s="133">
        <v>72500</v>
      </c>
      <c r="D12" s="134">
        <v>72500</v>
      </c>
      <c r="E12" s="135">
        <f t="shared" si="1"/>
        <v>0</v>
      </c>
      <c r="F12" s="134">
        <v>38050</v>
      </c>
      <c r="G12" s="134">
        <v>15567</v>
      </c>
      <c r="H12" s="134">
        <v>18159</v>
      </c>
      <c r="I12" s="134">
        <f aca="true" t="shared" si="3" ref="I12:I22">SUM(F12:H12)</f>
        <v>71776</v>
      </c>
      <c r="J12" s="135">
        <v>70238</v>
      </c>
      <c r="K12" s="135">
        <f t="shared" si="2"/>
        <v>1538</v>
      </c>
      <c r="L12" s="136">
        <v>53446</v>
      </c>
      <c r="M12" s="134">
        <v>5801</v>
      </c>
      <c r="N12" s="134">
        <f aca="true" t="shared" si="4" ref="N12:N22">SUM(L12:M12)</f>
        <v>59247</v>
      </c>
      <c r="O12" s="136">
        <v>51375</v>
      </c>
      <c r="P12" s="137">
        <v>5298</v>
      </c>
      <c r="Q12" s="134">
        <f t="shared" si="0"/>
        <v>56673</v>
      </c>
      <c r="R12" s="138">
        <v>10310</v>
      </c>
      <c r="S12" s="138">
        <v>4147</v>
      </c>
      <c r="T12" s="139">
        <v>0</v>
      </c>
      <c r="U12" s="140"/>
    </row>
    <row r="13" spans="1:21" s="113" customFormat="1" ht="17.25">
      <c r="A13" s="131">
        <v>4</v>
      </c>
      <c r="B13" s="132" t="s">
        <v>9</v>
      </c>
      <c r="C13" s="133">
        <v>41253</v>
      </c>
      <c r="D13" s="134">
        <v>41075</v>
      </c>
      <c r="E13" s="135">
        <f t="shared" si="1"/>
        <v>-178</v>
      </c>
      <c r="F13" s="134">
        <v>19455</v>
      </c>
      <c r="G13" s="134">
        <v>8079</v>
      </c>
      <c r="H13" s="134">
        <v>13187</v>
      </c>
      <c r="I13" s="134">
        <f t="shared" si="3"/>
        <v>40721</v>
      </c>
      <c r="J13" s="135">
        <v>40615</v>
      </c>
      <c r="K13" s="135">
        <f t="shared" si="2"/>
        <v>106</v>
      </c>
      <c r="L13" s="136">
        <v>19445</v>
      </c>
      <c r="M13" s="134">
        <v>1395</v>
      </c>
      <c r="N13" s="134">
        <f t="shared" si="4"/>
        <v>20840</v>
      </c>
      <c r="O13" s="136">
        <v>19445</v>
      </c>
      <c r="P13" s="137">
        <v>1395</v>
      </c>
      <c r="Q13" s="134">
        <f t="shared" si="0"/>
        <v>20840</v>
      </c>
      <c r="R13" s="138">
        <v>3349</v>
      </c>
      <c r="S13" s="138">
        <v>925</v>
      </c>
      <c r="T13" s="139">
        <v>2</v>
      </c>
      <c r="U13" s="140"/>
    </row>
    <row r="14" spans="1:21" s="113" customFormat="1" ht="17.25">
      <c r="A14" s="131">
        <v>5</v>
      </c>
      <c r="B14" s="132" t="s">
        <v>11</v>
      </c>
      <c r="C14" s="133">
        <v>47636</v>
      </c>
      <c r="D14" s="134">
        <v>47416</v>
      </c>
      <c r="E14" s="135">
        <f t="shared" si="1"/>
        <v>-220</v>
      </c>
      <c r="F14" s="134">
        <v>5510</v>
      </c>
      <c r="G14" s="134">
        <v>28486</v>
      </c>
      <c r="H14" s="134">
        <v>12270</v>
      </c>
      <c r="I14" s="134">
        <f t="shared" si="3"/>
        <v>46266</v>
      </c>
      <c r="J14" s="135">
        <v>46517</v>
      </c>
      <c r="K14" s="135">
        <f t="shared" si="2"/>
        <v>-251</v>
      </c>
      <c r="L14" s="136">
        <v>32128</v>
      </c>
      <c r="M14" s="134">
        <v>322</v>
      </c>
      <c r="N14" s="134">
        <f t="shared" si="4"/>
        <v>32450</v>
      </c>
      <c r="O14" s="136">
        <v>30464</v>
      </c>
      <c r="P14" s="137">
        <v>762</v>
      </c>
      <c r="Q14" s="134">
        <f t="shared" si="0"/>
        <v>31226</v>
      </c>
      <c r="R14" s="138">
        <v>762</v>
      </c>
      <c r="S14" s="138">
        <v>171</v>
      </c>
      <c r="T14" s="139">
        <v>0</v>
      </c>
      <c r="U14" s="140"/>
    </row>
    <row r="15" spans="1:21" s="113" customFormat="1" ht="17.25">
      <c r="A15" s="131">
        <v>6</v>
      </c>
      <c r="B15" s="132" t="s">
        <v>1</v>
      </c>
      <c r="C15" s="133">
        <v>35739</v>
      </c>
      <c r="D15" s="134">
        <v>35753</v>
      </c>
      <c r="E15" s="135">
        <f t="shared" si="1"/>
        <v>14</v>
      </c>
      <c r="F15" s="134">
        <v>14362</v>
      </c>
      <c r="G15" s="134">
        <v>12303</v>
      </c>
      <c r="H15" s="134">
        <v>9043</v>
      </c>
      <c r="I15" s="134">
        <f t="shared" si="3"/>
        <v>35708</v>
      </c>
      <c r="J15" s="135">
        <v>35184</v>
      </c>
      <c r="K15" s="173">
        <f t="shared" si="2"/>
        <v>524</v>
      </c>
      <c r="L15" s="136">
        <v>20949</v>
      </c>
      <c r="M15" s="134">
        <v>1553</v>
      </c>
      <c r="N15" s="134">
        <f t="shared" si="4"/>
        <v>22502</v>
      </c>
      <c r="O15" s="136">
        <v>19296</v>
      </c>
      <c r="P15" s="137">
        <v>1572</v>
      </c>
      <c r="Q15" s="134">
        <f t="shared" si="0"/>
        <v>20868</v>
      </c>
      <c r="R15" s="138">
        <v>6333</v>
      </c>
      <c r="S15" s="138">
        <v>2369</v>
      </c>
      <c r="T15" s="139">
        <v>0</v>
      </c>
      <c r="U15" s="140"/>
    </row>
    <row r="16" spans="1:21" s="113" customFormat="1" ht="17.25">
      <c r="A16" s="131">
        <v>7</v>
      </c>
      <c r="B16" s="132" t="s">
        <v>10</v>
      </c>
      <c r="C16" s="133">
        <v>33751</v>
      </c>
      <c r="D16" s="134">
        <v>33734</v>
      </c>
      <c r="E16" s="135">
        <f t="shared" si="1"/>
        <v>-17</v>
      </c>
      <c r="F16" s="134">
        <v>7860</v>
      </c>
      <c r="G16" s="134">
        <v>13865</v>
      </c>
      <c r="H16" s="134">
        <v>11888</v>
      </c>
      <c r="I16" s="134">
        <f t="shared" si="3"/>
        <v>33613</v>
      </c>
      <c r="J16" s="135">
        <v>33477</v>
      </c>
      <c r="K16" s="135">
        <f t="shared" si="2"/>
        <v>136</v>
      </c>
      <c r="L16" s="136">
        <v>21530</v>
      </c>
      <c r="M16" s="134">
        <v>1081</v>
      </c>
      <c r="N16" s="134">
        <f>SUM(L16:M16)</f>
        <v>22611</v>
      </c>
      <c r="O16" s="136">
        <v>20601</v>
      </c>
      <c r="P16" s="137">
        <v>1840</v>
      </c>
      <c r="Q16" s="134">
        <v>20631</v>
      </c>
      <c r="R16" s="138">
        <v>8830</v>
      </c>
      <c r="S16" s="138">
        <v>3088.1</v>
      </c>
      <c r="T16" s="139">
        <v>0</v>
      </c>
      <c r="U16" s="140"/>
    </row>
    <row r="17" spans="1:21" s="113" customFormat="1" ht="17.25">
      <c r="A17" s="131">
        <v>8</v>
      </c>
      <c r="B17" s="132" t="s">
        <v>6</v>
      </c>
      <c r="C17" s="133">
        <v>49332</v>
      </c>
      <c r="D17" s="134">
        <v>49259</v>
      </c>
      <c r="E17" s="135">
        <f t="shared" si="1"/>
        <v>-73</v>
      </c>
      <c r="F17" s="134">
        <v>15970</v>
      </c>
      <c r="G17" s="134">
        <v>16631</v>
      </c>
      <c r="H17" s="134">
        <v>15785</v>
      </c>
      <c r="I17" s="134">
        <f t="shared" si="3"/>
        <v>48386</v>
      </c>
      <c r="J17" s="135">
        <v>48301</v>
      </c>
      <c r="K17" s="173">
        <f t="shared" si="2"/>
        <v>85</v>
      </c>
      <c r="L17" s="136">
        <v>19824</v>
      </c>
      <c r="M17" s="134">
        <v>1594</v>
      </c>
      <c r="N17" s="134">
        <v>19824</v>
      </c>
      <c r="O17" s="136">
        <v>19341</v>
      </c>
      <c r="P17" s="137">
        <v>825</v>
      </c>
      <c r="Q17" s="134">
        <f t="shared" si="0"/>
        <v>20166</v>
      </c>
      <c r="R17" s="138">
        <v>2567</v>
      </c>
      <c r="S17" s="138">
        <v>1047</v>
      </c>
      <c r="T17" s="139">
        <v>0</v>
      </c>
      <c r="U17" s="140"/>
    </row>
    <row r="18" spans="1:21" s="113" customFormat="1" ht="17.25">
      <c r="A18" s="131">
        <v>9</v>
      </c>
      <c r="B18" s="132" t="s">
        <v>7</v>
      </c>
      <c r="C18" s="133">
        <v>20112</v>
      </c>
      <c r="D18" s="134">
        <v>20289</v>
      </c>
      <c r="E18" s="135">
        <f t="shared" si="1"/>
        <v>177</v>
      </c>
      <c r="F18" s="134">
        <v>5085</v>
      </c>
      <c r="G18" s="134">
        <v>9333</v>
      </c>
      <c r="H18" s="137">
        <v>5701</v>
      </c>
      <c r="I18" s="134">
        <f t="shared" si="3"/>
        <v>20119</v>
      </c>
      <c r="J18" s="135">
        <v>19517</v>
      </c>
      <c r="K18" s="173">
        <f t="shared" si="2"/>
        <v>602</v>
      </c>
      <c r="L18" s="136">
        <v>12536</v>
      </c>
      <c r="M18" s="137">
        <v>1523</v>
      </c>
      <c r="N18" s="134">
        <v>12536</v>
      </c>
      <c r="O18" s="136">
        <v>12154</v>
      </c>
      <c r="P18" s="137">
        <v>1620</v>
      </c>
      <c r="Q18" s="134">
        <f t="shared" si="0"/>
        <v>13774</v>
      </c>
      <c r="R18" s="138">
        <v>3871</v>
      </c>
      <c r="S18" s="138">
        <v>1511</v>
      </c>
      <c r="T18" s="139">
        <v>0</v>
      </c>
      <c r="U18" s="140"/>
    </row>
    <row r="19" spans="1:21" s="113" customFormat="1" ht="17.25">
      <c r="A19" s="131">
        <v>10</v>
      </c>
      <c r="B19" s="132" t="s">
        <v>0</v>
      </c>
      <c r="C19" s="133">
        <v>59266</v>
      </c>
      <c r="D19" s="134">
        <v>58700</v>
      </c>
      <c r="E19" s="135">
        <f t="shared" si="1"/>
        <v>-566</v>
      </c>
      <c r="F19" s="134">
        <v>44194</v>
      </c>
      <c r="G19" s="134">
        <v>876</v>
      </c>
      <c r="H19" s="134">
        <v>13396</v>
      </c>
      <c r="I19" s="134">
        <f t="shared" si="3"/>
        <v>58466</v>
      </c>
      <c r="J19" s="135">
        <v>58333</v>
      </c>
      <c r="K19" s="135">
        <f t="shared" si="2"/>
        <v>133</v>
      </c>
      <c r="L19" s="136">
        <v>29436</v>
      </c>
      <c r="M19" s="137">
        <v>3536</v>
      </c>
      <c r="N19" s="134">
        <v>29832</v>
      </c>
      <c r="O19" s="136">
        <v>29083</v>
      </c>
      <c r="P19" s="137">
        <v>3346</v>
      </c>
      <c r="Q19" s="134">
        <f t="shared" si="0"/>
        <v>32429</v>
      </c>
      <c r="R19" s="138">
        <v>9317</v>
      </c>
      <c r="S19" s="138">
        <v>2298</v>
      </c>
      <c r="T19" s="141">
        <v>19</v>
      </c>
      <c r="U19" s="140"/>
    </row>
    <row r="20" spans="1:21" s="113" customFormat="1" ht="17.25">
      <c r="A20" s="131">
        <v>11</v>
      </c>
      <c r="B20" s="132" t="s">
        <v>8</v>
      </c>
      <c r="C20" s="133">
        <v>21455</v>
      </c>
      <c r="D20" s="134">
        <v>21649</v>
      </c>
      <c r="E20" s="135">
        <f t="shared" si="1"/>
        <v>194</v>
      </c>
      <c r="F20" s="134">
        <v>4644</v>
      </c>
      <c r="G20" s="134">
        <v>10567</v>
      </c>
      <c r="H20" s="134">
        <v>6333</v>
      </c>
      <c r="I20" s="134">
        <f t="shared" si="3"/>
        <v>21544</v>
      </c>
      <c r="J20" s="135">
        <v>21416</v>
      </c>
      <c r="K20" s="135">
        <f t="shared" si="2"/>
        <v>128</v>
      </c>
      <c r="L20" s="136">
        <v>12637</v>
      </c>
      <c r="M20" s="137">
        <v>194</v>
      </c>
      <c r="N20" s="134">
        <f t="shared" si="4"/>
        <v>12831</v>
      </c>
      <c r="O20" s="136">
        <v>12637</v>
      </c>
      <c r="P20" s="137">
        <v>194</v>
      </c>
      <c r="Q20" s="134">
        <f t="shared" si="0"/>
        <v>12831</v>
      </c>
      <c r="R20" s="138">
        <v>194</v>
      </c>
      <c r="S20" s="138">
        <v>119</v>
      </c>
      <c r="T20" s="141">
        <v>0</v>
      </c>
      <c r="U20" s="140"/>
    </row>
    <row r="21" spans="1:21" s="113" customFormat="1" ht="17.25">
      <c r="A21" s="131">
        <v>12</v>
      </c>
      <c r="B21" s="132" t="s">
        <v>4</v>
      </c>
      <c r="C21" s="133">
        <v>40600</v>
      </c>
      <c r="D21" s="134">
        <v>40654</v>
      </c>
      <c r="E21" s="135">
        <f t="shared" si="1"/>
        <v>54</v>
      </c>
      <c r="F21" s="134">
        <v>24146</v>
      </c>
      <c r="G21" s="134">
        <v>2323</v>
      </c>
      <c r="H21" s="134">
        <v>14185</v>
      </c>
      <c r="I21" s="134">
        <f t="shared" si="3"/>
        <v>40654</v>
      </c>
      <c r="J21" s="135">
        <v>40472</v>
      </c>
      <c r="K21" s="135">
        <f t="shared" si="2"/>
        <v>182</v>
      </c>
      <c r="L21" s="136">
        <v>18346</v>
      </c>
      <c r="M21" s="134">
        <v>578</v>
      </c>
      <c r="N21" s="134">
        <f t="shared" si="4"/>
        <v>18924</v>
      </c>
      <c r="O21" s="136">
        <v>17887</v>
      </c>
      <c r="P21" s="137">
        <v>576</v>
      </c>
      <c r="Q21" s="134">
        <f t="shared" si="0"/>
        <v>18463</v>
      </c>
      <c r="R21" s="138">
        <v>2407</v>
      </c>
      <c r="S21" s="138">
        <v>835</v>
      </c>
      <c r="T21" s="141">
        <v>2</v>
      </c>
      <c r="U21" s="140"/>
    </row>
    <row r="22" spans="1:21" s="113" customFormat="1" ht="17.25">
      <c r="A22" s="131">
        <v>13</v>
      </c>
      <c r="B22" s="132" t="s">
        <v>3</v>
      </c>
      <c r="C22" s="133">
        <v>54722</v>
      </c>
      <c r="D22" s="134">
        <v>54395</v>
      </c>
      <c r="E22" s="135">
        <f t="shared" si="1"/>
        <v>-327</v>
      </c>
      <c r="F22" s="134">
        <v>36463</v>
      </c>
      <c r="G22" s="134">
        <v>4195</v>
      </c>
      <c r="H22" s="134">
        <v>13520</v>
      </c>
      <c r="I22" s="134">
        <f t="shared" si="3"/>
        <v>54178</v>
      </c>
      <c r="J22" s="135">
        <v>54103</v>
      </c>
      <c r="K22" s="173">
        <f t="shared" si="2"/>
        <v>75</v>
      </c>
      <c r="L22" s="136">
        <v>37194</v>
      </c>
      <c r="M22" s="134">
        <v>2244</v>
      </c>
      <c r="N22" s="134">
        <f t="shared" si="4"/>
        <v>39438</v>
      </c>
      <c r="O22" s="136">
        <v>34602</v>
      </c>
      <c r="P22" s="134">
        <v>2165</v>
      </c>
      <c r="Q22" s="134">
        <f t="shared" si="0"/>
        <v>36767</v>
      </c>
      <c r="R22" s="138">
        <v>6459</v>
      </c>
      <c r="S22" s="138">
        <v>3088</v>
      </c>
      <c r="T22" s="138">
        <v>1</v>
      </c>
      <c r="U22" s="140"/>
    </row>
    <row r="23" spans="1:21" s="94" customFormat="1" ht="15">
      <c r="A23" s="142"/>
      <c r="B23" s="143" t="s">
        <v>14</v>
      </c>
      <c r="C23" s="144">
        <f aca="true" t="shared" si="5" ref="C23:T23">SUM(C10:C22)</f>
        <v>546739</v>
      </c>
      <c r="D23" s="145">
        <f t="shared" si="5"/>
        <v>545066</v>
      </c>
      <c r="E23" s="146">
        <f t="shared" si="1"/>
        <v>-1673</v>
      </c>
      <c r="F23" s="145">
        <f t="shared" si="5"/>
        <v>252794</v>
      </c>
      <c r="G23" s="145">
        <f t="shared" si="5"/>
        <v>137383</v>
      </c>
      <c r="H23" s="145">
        <f t="shared" si="5"/>
        <v>150837</v>
      </c>
      <c r="I23" s="145">
        <f t="shared" si="5"/>
        <v>541014</v>
      </c>
      <c r="J23" s="147">
        <f t="shared" si="5"/>
        <v>537347</v>
      </c>
      <c r="K23" s="148">
        <f>I23-J23</f>
        <v>3667</v>
      </c>
      <c r="L23" s="145">
        <f t="shared" si="5"/>
        <v>318288</v>
      </c>
      <c r="M23" s="145">
        <f t="shared" si="5"/>
        <v>21066</v>
      </c>
      <c r="N23" s="145">
        <f t="shared" si="5"/>
        <v>333097</v>
      </c>
      <c r="O23" s="145">
        <f t="shared" si="5"/>
        <v>306544</v>
      </c>
      <c r="P23" s="145">
        <f t="shared" si="5"/>
        <v>20910</v>
      </c>
      <c r="Q23" s="145">
        <f t="shared" si="5"/>
        <v>325644</v>
      </c>
      <c r="R23" s="145">
        <f t="shared" si="5"/>
        <v>90196.25</v>
      </c>
      <c r="S23" s="145">
        <f t="shared" si="5"/>
        <v>31982.087499999998</v>
      </c>
      <c r="T23" s="145">
        <f t="shared" si="5"/>
        <v>28</v>
      </c>
      <c r="U23" s="149"/>
    </row>
    <row r="24" spans="1:20" ht="13.5">
      <c r="A24" s="18"/>
      <c r="B24" s="9"/>
      <c r="C24" s="87"/>
      <c r="D24" s="9"/>
      <c r="E24" s="9"/>
      <c r="F24" s="12"/>
      <c r="G24" s="12"/>
      <c r="H24" s="46"/>
      <c r="I24" s="46"/>
      <c r="J24" s="90"/>
      <c r="K24" s="90"/>
      <c r="L24" s="12"/>
      <c r="M24" s="12"/>
      <c r="N24" s="12"/>
      <c r="O24" s="12"/>
      <c r="P24" s="39"/>
      <c r="Q24" s="12"/>
      <c r="R24" s="39"/>
      <c r="S24" s="12"/>
      <c r="T24" s="12"/>
    </row>
    <row r="25" spans="1:20" ht="13.5">
      <c r="A25" s="18"/>
      <c r="B25" s="9"/>
      <c r="C25" s="87"/>
      <c r="D25" s="9"/>
      <c r="E25" s="9"/>
      <c r="F25" s="12"/>
      <c r="G25" s="12"/>
      <c r="H25" s="12"/>
      <c r="I25" s="12"/>
      <c r="J25" s="91"/>
      <c r="K25" s="91"/>
      <c r="L25" s="12"/>
      <c r="M25" s="12">
        <f>(19257-140)+1832</f>
        <v>20949</v>
      </c>
      <c r="N25" s="12"/>
      <c r="O25" s="12"/>
      <c r="P25" s="12"/>
      <c r="Q25" s="12"/>
      <c r="R25" s="12"/>
      <c r="S25" s="12"/>
      <c r="T25" s="12"/>
    </row>
    <row r="26" spans="1:20" ht="13.5">
      <c r="A26" s="18"/>
      <c r="B26" s="153" t="s">
        <v>91</v>
      </c>
      <c r="C26" s="87" t="s">
        <v>90</v>
      </c>
      <c r="D26" s="9"/>
      <c r="E26" s="9"/>
      <c r="F26" s="12"/>
      <c r="G26" s="12"/>
      <c r="H26" s="12"/>
      <c r="I26" s="98"/>
      <c r="J26" s="92"/>
      <c r="K26" s="92"/>
      <c r="L26" s="12"/>
      <c r="M26" s="12"/>
      <c r="N26" s="12"/>
      <c r="O26" s="12"/>
      <c r="P26" s="12"/>
      <c r="Q26" s="215"/>
      <c r="R26" s="215"/>
      <c r="S26" s="215"/>
      <c r="T26" s="215"/>
    </row>
    <row r="27" spans="1:20" ht="13.5">
      <c r="A27" s="18"/>
      <c r="B27" s="9"/>
      <c r="C27" s="87"/>
      <c r="D27" s="9"/>
      <c r="E27" s="9"/>
      <c r="F27" s="12"/>
      <c r="G27" s="12"/>
      <c r="H27" s="12"/>
      <c r="I27" s="12"/>
      <c r="J27" s="91"/>
      <c r="K27" s="91"/>
      <c r="L27" s="12"/>
      <c r="M27" s="12"/>
      <c r="N27" s="12"/>
      <c r="O27" s="12"/>
      <c r="P27" s="12"/>
      <c r="Q27" s="215"/>
      <c r="R27" s="215"/>
      <c r="S27" s="215"/>
      <c r="T27" s="215"/>
    </row>
    <row r="34" spans="14:17" ht="16.5">
      <c r="N34" s="84"/>
      <c r="O34" s="85"/>
      <c r="P34" s="85"/>
      <c r="Q34"/>
    </row>
    <row r="35" spans="14:17" ht="16.5">
      <c r="N35" s="84"/>
      <c r="O35" s="85"/>
      <c r="P35" s="85"/>
      <c r="Q35"/>
    </row>
    <row r="36" spans="14:17" ht="16.5">
      <c r="N36" s="84"/>
      <c r="O36" s="85"/>
      <c r="P36" s="85"/>
      <c r="Q36"/>
    </row>
    <row r="37" spans="14:17" ht="16.5">
      <c r="N37" s="84"/>
      <c r="O37" s="85"/>
      <c r="P37" s="85"/>
      <c r="Q37"/>
    </row>
    <row r="38" spans="14:17" ht="16.5">
      <c r="N38" s="84"/>
      <c r="O38"/>
      <c r="P38" s="85"/>
      <c r="Q38" s="85"/>
    </row>
    <row r="39" spans="14:17" ht="16.5">
      <c r="N39" s="84"/>
      <c r="O39" s="85"/>
      <c r="P39" s="85"/>
      <c r="Q39"/>
    </row>
    <row r="40" spans="14:17" ht="16.5">
      <c r="N40" s="84"/>
      <c r="O40" s="85"/>
      <c r="P40" s="85"/>
      <c r="Q40"/>
    </row>
    <row r="41" spans="14:17" ht="16.5">
      <c r="N41" s="84"/>
      <c r="O41" s="85"/>
      <c r="P41" s="85"/>
      <c r="Q41"/>
    </row>
  </sheetData>
  <mergeCells count="21">
    <mergeCell ref="A7:A8"/>
    <mergeCell ref="C7:C8"/>
    <mergeCell ref="F9:I9"/>
    <mergeCell ref="L9:N9"/>
    <mergeCell ref="O9:Q9"/>
    <mergeCell ref="D7:D8"/>
    <mergeCell ref="J7:J8"/>
    <mergeCell ref="K7:K8"/>
    <mergeCell ref="E7:E8"/>
    <mergeCell ref="L7:N7"/>
    <mergeCell ref="O7:Q7"/>
    <mergeCell ref="Q26:T26"/>
    <mergeCell ref="Q27:T27"/>
    <mergeCell ref="A1:T1"/>
    <mergeCell ref="A4:T4"/>
    <mergeCell ref="F7:I7"/>
    <mergeCell ref="A2:T2"/>
    <mergeCell ref="R7:R8"/>
    <mergeCell ref="S7:S8"/>
    <mergeCell ref="T7:T8"/>
    <mergeCell ref="B7:B8"/>
  </mergeCells>
  <conditionalFormatting sqref="K10:K22 E10:E23">
    <cfRule type="cellIs" priority="1" dxfId="0" operator="lessThan" stopIfTrue="1">
      <formula>0</formula>
    </cfRule>
  </conditionalFormatting>
  <printOptions horizontalCentered="1"/>
  <pageMargins left="0.5" right="0.25" top="0.5" bottom="0.75" header="0.5" footer="0.5"/>
  <pageSetup horizontalDpi="600" verticalDpi="600" orientation="landscape" paperSize="9" scale="86" r:id="rId1"/>
  <headerFooter alignWithMargins="0">
    <oddHeader>&amp;RPart-I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="85" zoomScaleSheetLayoutView="85" workbookViewId="0" topLeftCell="A1">
      <pane ySplit="9" topLeftCell="BM11" activePane="bottomLeft" state="frozen"/>
      <selection pane="topLeft" activeCell="A1" sqref="A1"/>
      <selection pane="bottomLeft" activeCell="I11" sqref="I11:J23"/>
    </sheetView>
  </sheetViews>
  <sheetFormatPr defaultColWidth="9.140625" defaultRowHeight="12.75"/>
  <cols>
    <col min="1" max="1" width="6.140625" style="1" customWidth="1"/>
    <col min="2" max="2" width="17.00390625" style="2" customWidth="1"/>
    <col min="3" max="3" width="9.8515625" style="1" customWidth="1"/>
    <col min="4" max="4" width="10.00390625" style="1" customWidth="1"/>
    <col min="5" max="5" width="9.7109375" style="1" bestFit="1" customWidth="1"/>
    <col min="6" max="6" width="10.140625" style="1" customWidth="1"/>
    <col min="7" max="7" width="10.00390625" style="1" customWidth="1"/>
    <col min="8" max="8" width="11.00390625" style="1" bestFit="1" customWidth="1"/>
    <col min="9" max="9" width="10.7109375" style="1" bestFit="1" customWidth="1"/>
    <col min="10" max="10" width="11.421875" style="1" bestFit="1" customWidth="1"/>
    <col min="11" max="11" width="13.140625" style="1" customWidth="1"/>
    <col min="12" max="12" width="12.28125" style="1" customWidth="1"/>
    <col min="13" max="13" width="10.00390625" style="1" customWidth="1"/>
    <col min="14" max="14" width="9.57421875" style="1" bestFit="1" customWidth="1"/>
    <col min="15" max="16384" width="9.140625" style="1" customWidth="1"/>
  </cols>
  <sheetData>
    <row r="1" spans="1:13" ht="29.25" customHeight="1">
      <c r="A1" s="212" t="s">
        <v>77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44" customFormat="1" ht="25.5" customHeight="1">
      <c r="A2" s="228" t="s">
        <v>41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3" ht="13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6.5" customHeight="1">
      <c r="A4" s="213" t="s">
        <v>87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customHeight="1">
      <c r="A6" s="8" t="s">
        <v>16</v>
      </c>
      <c r="B6" s="9"/>
      <c r="C6" s="53"/>
      <c r="D6" s="10"/>
      <c r="E6" s="10"/>
      <c r="F6" s="10"/>
      <c r="G6" s="47"/>
      <c r="H6" s="10"/>
      <c r="I6" s="10"/>
      <c r="J6" s="10"/>
      <c r="K6" s="10"/>
      <c r="L6" s="12"/>
      <c r="M6" s="12"/>
    </row>
    <row r="7" spans="1:13" s="24" customFormat="1" ht="30" customHeight="1">
      <c r="A7" s="226" t="s">
        <v>17</v>
      </c>
      <c r="B7" s="227" t="s">
        <v>2</v>
      </c>
      <c r="C7" s="226" t="s">
        <v>33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</row>
    <row r="8" spans="1:13" s="25" customFormat="1" ht="14.25" customHeight="1">
      <c r="A8" s="226"/>
      <c r="B8" s="227"/>
      <c r="C8" s="223" t="s">
        <v>42</v>
      </c>
      <c r="D8" s="223"/>
      <c r="E8" s="223" t="s">
        <v>43</v>
      </c>
      <c r="F8" s="223"/>
      <c r="G8" s="224" t="s">
        <v>20</v>
      </c>
      <c r="H8" s="225"/>
      <c r="I8" s="223" t="s">
        <v>46</v>
      </c>
      <c r="J8" s="223"/>
      <c r="K8" s="223" t="s">
        <v>47</v>
      </c>
      <c r="L8" s="223" t="s">
        <v>79</v>
      </c>
      <c r="M8" s="223" t="s">
        <v>48</v>
      </c>
    </row>
    <row r="9" spans="1:13" s="25" customFormat="1" ht="45" customHeight="1">
      <c r="A9" s="226"/>
      <c r="B9" s="227"/>
      <c r="C9" s="104" t="s">
        <v>44</v>
      </c>
      <c r="D9" s="104" t="s">
        <v>45</v>
      </c>
      <c r="E9" s="104" t="s">
        <v>44</v>
      </c>
      <c r="F9" s="104" t="s">
        <v>45</v>
      </c>
      <c r="G9" s="104" t="s">
        <v>44</v>
      </c>
      <c r="H9" s="104" t="s">
        <v>45</v>
      </c>
      <c r="I9" s="103" t="s">
        <v>72</v>
      </c>
      <c r="J9" s="103" t="s">
        <v>73</v>
      </c>
      <c r="K9" s="223"/>
      <c r="L9" s="223"/>
      <c r="M9" s="223"/>
    </row>
    <row r="10" spans="1:13" s="4" customFormat="1" ht="14.25">
      <c r="A10" s="41">
        <v>1</v>
      </c>
      <c r="B10" s="42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41">
        <v>11</v>
      </c>
      <c r="L10" s="41">
        <v>12</v>
      </c>
      <c r="M10" s="41">
        <v>13</v>
      </c>
    </row>
    <row r="11" spans="1:17" s="93" customFormat="1" ht="15">
      <c r="A11" s="114">
        <v>1</v>
      </c>
      <c r="B11" s="115" t="s">
        <v>12</v>
      </c>
      <c r="C11" s="116">
        <v>11149</v>
      </c>
      <c r="D11" s="117">
        <v>1.40057</v>
      </c>
      <c r="E11" s="116">
        <v>4141</v>
      </c>
      <c r="F11" s="117">
        <v>0.43927</v>
      </c>
      <c r="G11" s="116">
        <v>3747</v>
      </c>
      <c r="H11" s="117">
        <v>0.50034</v>
      </c>
      <c r="I11" s="118">
        <f>C11+E11+G11</f>
        <v>19037</v>
      </c>
      <c r="J11" s="117">
        <f>D11+F11+H11</f>
        <v>2.34018</v>
      </c>
      <c r="K11" s="116">
        <v>82463</v>
      </c>
      <c r="L11" s="116">
        <v>2232</v>
      </c>
      <c r="M11" s="119">
        <v>35</v>
      </c>
      <c r="N11" s="93">
        <f>J11*70</f>
        <v>163.8126</v>
      </c>
      <c r="O11" s="93">
        <v>99.66126</v>
      </c>
      <c r="P11" s="93">
        <f>N11-O11</f>
        <v>64.15134</v>
      </c>
      <c r="Q11" s="93">
        <f>(J11*100000)/'Part-I '!D10</f>
        <v>7.292779457134845</v>
      </c>
    </row>
    <row r="12" spans="1:17" s="162" customFormat="1" ht="15">
      <c r="A12" s="163">
        <v>2</v>
      </c>
      <c r="B12" s="164" t="s">
        <v>13</v>
      </c>
      <c r="C12" s="165">
        <v>12429.21</v>
      </c>
      <c r="D12" s="166">
        <v>0.5180211695645162</v>
      </c>
      <c r="E12" s="165">
        <v>2640.77</v>
      </c>
      <c r="F12" s="166">
        <v>0.30934594027419354</v>
      </c>
      <c r="G12" s="165">
        <v>7913.02</v>
      </c>
      <c r="H12" s="166">
        <v>0.7759301643548387</v>
      </c>
      <c r="I12" s="165">
        <f aca="true" t="shared" si="0" ref="I12:I17">C12+E12+G12</f>
        <v>22983</v>
      </c>
      <c r="J12" s="166">
        <f aca="true" t="shared" si="1" ref="J12:J17">D12+F12+H12</f>
        <v>1.6032972741935483</v>
      </c>
      <c r="K12" s="165">
        <v>32120.55181451613</v>
      </c>
      <c r="L12" s="165">
        <v>2890.849663306451</v>
      </c>
      <c r="M12" s="167">
        <v>1284.8220725806452</v>
      </c>
      <c r="N12" s="162">
        <f>J12*70</f>
        <v>112.23080919354838</v>
      </c>
      <c r="O12" s="162">
        <v>56.75555</v>
      </c>
      <c r="P12" s="168">
        <f aca="true" t="shared" si="2" ref="P12:P23">N12-O12</f>
        <v>55.47525919354838</v>
      </c>
      <c r="Q12" s="162">
        <f>(J12*100000)/'Part-I '!D11</f>
        <v>4.269425276791597</v>
      </c>
    </row>
    <row r="13" spans="1:17" s="93" customFormat="1" ht="15">
      <c r="A13" s="114">
        <v>3</v>
      </c>
      <c r="B13" s="115" t="s">
        <v>5</v>
      </c>
      <c r="C13" s="116">
        <v>23284</v>
      </c>
      <c r="D13" s="117">
        <v>1.78812</v>
      </c>
      <c r="E13" s="116">
        <v>15729</v>
      </c>
      <c r="F13" s="117">
        <v>1.92992</v>
      </c>
      <c r="G13" s="116">
        <v>17660</v>
      </c>
      <c r="H13" s="117">
        <v>1.19115</v>
      </c>
      <c r="I13" s="118">
        <f>C13+E13+G13</f>
        <v>56673</v>
      </c>
      <c r="J13" s="117">
        <f t="shared" si="1"/>
        <v>4.909190000000001</v>
      </c>
      <c r="K13" s="116">
        <v>134402</v>
      </c>
      <c r="L13" s="116">
        <v>3717</v>
      </c>
      <c r="M13" s="119">
        <v>105</v>
      </c>
      <c r="N13" s="93">
        <f aca="true" t="shared" si="3" ref="N13:N23">J13*70</f>
        <v>343.64330000000007</v>
      </c>
      <c r="O13" s="93">
        <v>124.82662</v>
      </c>
      <c r="P13" s="93">
        <f t="shared" si="2"/>
        <v>218.81668000000008</v>
      </c>
      <c r="Q13" s="93">
        <f>(J13*100000)/'Part-I '!D12</f>
        <v>6.771296551724139</v>
      </c>
    </row>
    <row r="14" spans="1:17" s="93" customFormat="1" ht="15">
      <c r="A14" s="114">
        <v>4</v>
      </c>
      <c r="B14" s="115" t="s">
        <v>9</v>
      </c>
      <c r="C14" s="116">
        <v>8588</v>
      </c>
      <c r="D14" s="117">
        <v>1.1422</v>
      </c>
      <c r="E14" s="116">
        <v>5277</v>
      </c>
      <c r="F14" s="117">
        <v>0.56654</v>
      </c>
      <c r="G14" s="116">
        <v>6975</v>
      </c>
      <c r="H14" s="117">
        <v>0.820285</v>
      </c>
      <c r="I14" s="118">
        <f t="shared" si="0"/>
        <v>20840</v>
      </c>
      <c r="J14" s="117">
        <f t="shared" si="1"/>
        <v>2.5290250000000003</v>
      </c>
      <c r="K14" s="116">
        <v>81932</v>
      </c>
      <c r="L14" s="116">
        <v>1384</v>
      </c>
      <c r="M14" s="119">
        <v>7</v>
      </c>
      <c r="N14" s="93">
        <f t="shared" si="3"/>
        <v>177.03175000000002</v>
      </c>
      <c r="O14" s="93">
        <v>80.87679</v>
      </c>
      <c r="P14" s="93">
        <f t="shared" si="2"/>
        <v>96.15496000000002</v>
      </c>
      <c r="Q14" s="93">
        <f>(J14*100000)/'Part-I '!D13</f>
        <v>6.157090687766282</v>
      </c>
    </row>
    <row r="15" spans="1:17" s="93" customFormat="1" ht="15">
      <c r="A15" s="114">
        <v>5</v>
      </c>
      <c r="B15" s="115" t="s">
        <v>11</v>
      </c>
      <c r="C15" s="116">
        <v>6228</v>
      </c>
      <c r="D15" s="117">
        <v>0.51936</v>
      </c>
      <c r="E15" s="116">
        <v>20261</v>
      </c>
      <c r="F15" s="117">
        <v>1.9008900000000002</v>
      </c>
      <c r="G15" s="116">
        <v>10303</v>
      </c>
      <c r="H15" s="117">
        <v>0.865255</v>
      </c>
      <c r="I15" s="118">
        <f t="shared" si="0"/>
        <v>36792</v>
      </c>
      <c r="J15" s="117">
        <f t="shared" si="1"/>
        <v>3.285505</v>
      </c>
      <c r="K15" s="116">
        <v>101947.5</v>
      </c>
      <c r="L15" s="116">
        <v>1941</v>
      </c>
      <c r="M15" s="119">
        <v>51</v>
      </c>
      <c r="N15" s="93">
        <f t="shared" si="3"/>
        <v>229.98535</v>
      </c>
      <c r="O15" s="93">
        <v>124.9542</v>
      </c>
      <c r="P15" s="93">
        <f t="shared" si="2"/>
        <v>105.03115000000001</v>
      </c>
      <c r="Q15" s="93">
        <f>(J15*100000)/'Part-I '!D14</f>
        <v>6.929106208874641</v>
      </c>
    </row>
    <row r="16" spans="1:17" s="93" customFormat="1" ht="15">
      <c r="A16" s="114">
        <v>6</v>
      </c>
      <c r="B16" s="115" t="s">
        <v>1</v>
      </c>
      <c r="C16" s="116">
        <v>9311</v>
      </c>
      <c r="D16" s="117">
        <v>0.846965</v>
      </c>
      <c r="E16" s="116">
        <v>8087</v>
      </c>
      <c r="F16" s="117">
        <v>0.860055</v>
      </c>
      <c r="G16" s="116">
        <v>4659</v>
      </c>
      <c r="H16" s="117">
        <v>0.43972</v>
      </c>
      <c r="I16" s="118">
        <f t="shared" si="0"/>
        <v>22057</v>
      </c>
      <c r="J16" s="117">
        <f t="shared" si="1"/>
        <v>2.14674</v>
      </c>
      <c r="K16" s="116">
        <v>49086.5</v>
      </c>
      <c r="L16" s="116">
        <v>5007</v>
      </c>
      <c r="M16" s="119">
        <v>52</v>
      </c>
      <c r="N16" s="93">
        <f t="shared" si="3"/>
        <v>150.27179999999998</v>
      </c>
      <c r="O16" s="93">
        <v>48.33766</v>
      </c>
      <c r="P16" s="93">
        <f t="shared" si="2"/>
        <v>101.93413999999999</v>
      </c>
      <c r="Q16" s="93">
        <f>(J16*100000)/'Part-I '!D15</f>
        <v>6.004363270215086</v>
      </c>
    </row>
    <row r="17" spans="1:17" s="93" customFormat="1" ht="15">
      <c r="A17" s="114">
        <v>7</v>
      </c>
      <c r="B17" s="115" t="s">
        <v>10</v>
      </c>
      <c r="C17" s="116">
        <v>4182</v>
      </c>
      <c r="D17" s="117">
        <v>0.71929</v>
      </c>
      <c r="E17" s="116">
        <v>9663</v>
      </c>
      <c r="F17" s="117">
        <v>1.9424921</v>
      </c>
      <c r="G17" s="116">
        <v>5787</v>
      </c>
      <c r="H17" s="117">
        <v>0.96803</v>
      </c>
      <c r="I17" s="118">
        <f t="shared" si="0"/>
        <v>19632</v>
      </c>
      <c r="J17" s="117">
        <f t="shared" si="1"/>
        <v>3.6298120999999997</v>
      </c>
      <c r="K17" s="116">
        <v>111949.6</v>
      </c>
      <c r="L17" s="116">
        <v>566</v>
      </c>
      <c r="M17" s="119">
        <v>83</v>
      </c>
      <c r="N17" s="93">
        <f t="shared" si="3"/>
        <v>254.08684699999998</v>
      </c>
      <c r="O17" s="93">
        <v>72.36621</v>
      </c>
      <c r="P17" s="93">
        <f t="shared" si="2"/>
        <v>181.72063699999998</v>
      </c>
      <c r="Q17" s="93">
        <f>(J17*100000)/'Part-I '!D16</f>
        <v>10.760099899211477</v>
      </c>
    </row>
    <row r="18" spans="1:17" s="113" customFormat="1" ht="15">
      <c r="A18" s="169">
        <v>8</v>
      </c>
      <c r="B18" s="170" t="s">
        <v>6</v>
      </c>
      <c r="C18" s="209">
        <v>6303</v>
      </c>
      <c r="D18" s="172">
        <v>0.57295</v>
      </c>
      <c r="E18" s="209">
        <v>7006</v>
      </c>
      <c r="F18" s="172">
        <v>0.68241</v>
      </c>
      <c r="G18" s="209">
        <v>7505</v>
      </c>
      <c r="H18" s="210">
        <v>0.70455</v>
      </c>
      <c r="I18" s="118">
        <f aca="true" t="shared" si="4" ref="I18:I23">C18+E18+G18</f>
        <v>20814</v>
      </c>
      <c r="J18" s="117">
        <f aca="true" t="shared" si="5" ref="J18:J23">D18+F18+H18</f>
        <v>1.95991</v>
      </c>
      <c r="K18" s="211">
        <v>45173</v>
      </c>
      <c r="L18" s="211">
        <v>1591</v>
      </c>
      <c r="M18" s="211">
        <v>45</v>
      </c>
      <c r="N18" s="93">
        <f t="shared" si="3"/>
        <v>137.1937</v>
      </c>
      <c r="O18" s="113">
        <v>89.05026</v>
      </c>
      <c r="P18" s="151">
        <f t="shared" si="2"/>
        <v>48.14344000000001</v>
      </c>
      <c r="Q18" s="93">
        <f>(J18*100000)/'Part-I '!D17</f>
        <v>3.978785602630991</v>
      </c>
    </row>
    <row r="19" spans="1:17" s="93" customFormat="1" ht="15">
      <c r="A19" s="114">
        <v>9</v>
      </c>
      <c r="B19" s="193" t="s">
        <v>7</v>
      </c>
      <c r="C19" s="116">
        <v>4436</v>
      </c>
      <c r="D19" s="117">
        <v>0.477895</v>
      </c>
      <c r="E19" s="116">
        <v>6056</v>
      </c>
      <c r="F19" s="150">
        <v>0.69857</v>
      </c>
      <c r="G19" s="194">
        <v>4944</v>
      </c>
      <c r="H19" s="150">
        <v>0.52216</v>
      </c>
      <c r="I19" s="118">
        <f t="shared" si="4"/>
        <v>15436</v>
      </c>
      <c r="J19" s="117">
        <f t="shared" si="5"/>
        <v>1.698625</v>
      </c>
      <c r="K19" s="116">
        <v>75354.5</v>
      </c>
      <c r="L19" s="116">
        <v>1061</v>
      </c>
      <c r="M19" s="119">
        <v>128</v>
      </c>
      <c r="N19" s="93">
        <f t="shared" si="3"/>
        <v>118.90375</v>
      </c>
      <c r="O19" s="93">
        <v>43.51732</v>
      </c>
      <c r="P19" s="93">
        <f t="shared" si="2"/>
        <v>75.38643</v>
      </c>
      <c r="Q19" s="93">
        <f>(J19*100000)/'Part-I '!D18</f>
        <v>8.37214746907191</v>
      </c>
    </row>
    <row r="20" spans="1:17" s="93" customFormat="1" ht="15">
      <c r="A20" s="114">
        <v>10</v>
      </c>
      <c r="B20" s="115" t="s">
        <v>0</v>
      </c>
      <c r="C20" s="116">
        <v>25429</v>
      </c>
      <c r="D20" s="117">
        <v>1.71057</v>
      </c>
      <c r="E20" s="116">
        <v>741</v>
      </c>
      <c r="F20" s="117">
        <v>0.07327</v>
      </c>
      <c r="G20" s="116">
        <v>7670</v>
      </c>
      <c r="H20" s="150">
        <v>0.5931699999999999</v>
      </c>
      <c r="I20" s="118">
        <v>29084</v>
      </c>
      <c r="J20" s="117">
        <f>D20+F20+H20</f>
        <v>2.37701</v>
      </c>
      <c r="K20" s="116">
        <v>53663</v>
      </c>
      <c r="L20" s="116">
        <v>4120</v>
      </c>
      <c r="M20" s="119">
        <v>493</v>
      </c>
      <c r="N20" s="93">
        <f t="shared" si="3"/>
        <v>166.39069999999998</v>
      </c>
      <c r="O20" s="93">
        <v>73.95239</v>
      </c>
      <c r="P20" s="151">
        <f t="shared" si="2"/>
        <v>92.43830999999999</v>
      </c>
      <c r="Q20" s="93">
        <f>(J20*100000)/'Part-I '!D19</f>
        <v>4.0494207836456555</v>
      </c>
    </row>
    <row r="21" spans="1:17" s="93" customFormat="1" ht="15">
      <c r="A21" s="114">
        <v>11</v>
      </c>
      <c r="B21" s="115" t="s">
        <v>8</v>
      </c>
      <c r="C21" s="116">
        <v>2465</v>
      </c>
      <c r="D21" s="117">
        <v>0.34607</v>
      </c>
      <c r="E21" s="116">
        <v>6203</v>
      </c>
      <c r="F21" s="117">
        <v>0.83723</v>
      </c>
      <c r="G21" s="116">
        <v>4173</v>
      </c>
      <c r="H21" s="150">
        <v>0.4555</v>
      </c>
      <c r="I21" s="118">
        <f t="shared" si="4"/>
        <v>12841</v>
      </c>
      <c r="J21" s="117">
        <f t="shared" si="5"/>
        <v>1.6388</v>
      </c>
      <c r="K21" s="194">
        <v>39688</v>
      </c>
      <c r="L21" s="119">
        <v>461</v>
      </c>
      <c r="M21" s="119">
        <v>0</v>
      </c>
      <c r="N21" s="93">
        <f t="shared" si="3"/>
        <v>114.71600000000001</v>
      </c>
      <c r="O21" s="93">
        <v>39.10984</v>
      </c>
      <c r="P21" s="151">
        <f t="shared" si="2"/>
        <v>75.60616000000002</v>
      </c>
      <c r="Q21" s="93">
        <f>(J21*100000)/'Part-I '!D20</f>
        <v>7.569864658875699</v>
      </c>
    </row>
    <row r="22" spans="1:17" s="93" customFormat="1" ht="15">
      <c r="A22" s="114">
        <v>12</v>
      </c>
      <c r="B22" s="115" t="s">
        <v>4</v>
      </c>
      <c r="C22" s="116">
        <v>9361</v>
      </c>
      <c r="D22" s="117">
        <v>1.06641</v>
      </c>
      <c r="E22" s="116">
        <v>1666</v>
      </c>
      <c r="F22" s="117">
        <v>0.35093</v>
      </c>
      <c r="G22" s="116">
        <v>7426</v>
      </c>
      <c r="H22" s="117">
        <v>0.64542</v>
      </c>
      <c r="I22" s="118">
        <f t="shared" si="4"/>
        <v>18453</v>
      </c>
      <c r="J22" s="117">
        <f t="shared" si="5"/>
        <v>2.06276</v>
      </c>
      <c r="K22" s="116">
        <v>67563</v>
      </c>
      <c r="L22" s="116">
        <v>3159</v>
      </c>
      <c r="M22" s="119">
        <v>17</v>
      </c>
      <c r="N22" s="93">
        <f t="shared" si="3"/>
        <v>144.3932</v>
      </c>
      <c r="O22" s="93">
        <v>99.67648</v>
      </c>
      <c r="P22" s="93">
        <f t="shared" si="2"/>
        <v>44.71672000000001</v>
      </c>
      <c r="Q22" s="93">
        <f>(J22*100000)/'Part-I '!D21</f>
        <v>5.073941063609977</v>
      </c>
    </row>
    <row r="23" spans="1:17" s="93" customFormat="1" ht="15">
      <c r="A23" s="114">
        <v>13</v>
      </c>
      <c r="B23" s="115" t="s">
        <v>3</v>
      </c>
      <c r="C23" s="116">
        <v>24106</v>
      </c>
      <c r="D23" s="117">
        <v>1.8069</v>
      </c>
      <c r="E23" s="116">
        <v>2184</v>
      </c>
      <c r="F23" s="117">
        <v>0.47456</v>
      </c>
      <c r="G23" s="116">
        <v>8077</v>
      </c>
      <c r="H23" s="117">
        <v>0.54027</v>
      </c>
      <c r="I23" s="118">
        <f t="shared" si="4"/>
        <v>34367</v>
      </c>
      <c r="J23" s="117">
        <f t="shared" si="5"/>
        <v>2.82173</v>
      </c>
      <c r="K23" s="116">
        <v>68283</v>
      </c>
      <c r="L23" s="116">
        <v>1619</v>
      </c>
      <c r="M23" s="119">
        <v>187</v>
      </c>
      <c r="N23" s="93">
        <f t="shared" si="3"/>
        <v>197.52110000000002</v>
      </c>
      <c r="O23" s="93">
        <v>62.81709</v>
      </c>
      <c r="P23" s="174">
        <f t="shared" si="2"/>
        <v>134.70401</v>
      </c>
      <c r="Q23" s="93">
        <f>(J23*100000)/'Part-I '!D22</f>
        <v>5.187480466954684</v>
      </c>
    </row>
    <row r="24" spans="1:17" ht="19.5" customHeight="1">
      <c r="A24" s="16"/>
      <c r="B24" s="17" t="s">
        <v>14</v>
      </c>
      <c r="C24" s="99">
        <f aca="true" t="shared" si="6" ref="C24:M24">SUM(C11:C23)</f>
        <v>147271.21</v>
      </c>
      <c r="D24" s="100">
        <f t="shared" si="6"/>
        <v>12.915321169564516</v>
      </c>
      <c r="E24" s="99">
        <f t="shared" si="6"/>
        <v>89654.77</v>
      </c>
      <c r="F24" s="100">
        <f t="shared" si="6"/>
        <v>11.065483040274195</v>
      </c>
      <c r="G24" s="99">
        <f t="shared" si="6"/>
        <v>96839.02</v>
      </c>
      <c r="H24" s="100">
        <f t="shared" si="6"/>
        <v>9.021780164354839</v>
      </c>
      <c r="I24" s="99">
        <f>SUM(I11:I23)</f>
        <v>329009</v>
      </c>
      <c r="J24" s="101">
        <f>SUM(J11:J23)</f>
        <v>33.00258437419355</v>
      </c>
      <c r="K24" s="99">
        <f t="shared" si="6"/>
        <v>943625.6518145162</v>
      </c>
      <c r="L24" s="99">
        <f>SUM(L11:L23)</f>
        <v>29748.84966330645</v>
      </c>
      <c r="M24" s="102">
        <f t="shared" si="6"/>
        <v>2487.822072580645</v>
      </c>
      <c r="N24" s="1">
        <f>J24*68</f>
        <v>2244.1757374451618</v>
      </c>
      <c r="P24" s="2">
        <f>SUM(P11:P23)</f>
        <v>1294.2792361935485</v>
      </c>
      <c r="Q24" s="93">
        <f>(J24*100000)/'Part-I '!D23</f>
        <v>6.054786828419596</v>
      </c>
    </row>
    <row r="25" spans="1:14" ht="13.5">
      <c r="A25" s="12"/>
      <c r="B25" s="9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">
        <f>J25*68</f>
        <v>0</v>
      </c>
    </row>
    <row r="26" spans="1:13" ht="13.5">
      <c r="A26" s="12"/>
      <c r="B26" s="61" t="s">
        <v>80</v>
      </c>
      <c r="C26" s="62"/>
      <c r="D26" s="63"/>
      <c r="E26" s="59"/>
      <c r="F26" s="57"/>
      <c r="G26" s="56"/>
      <c r="H26" s="48"/>
      <c r="I26" s="50"/>
      <c r="J26" s="50"/>
      <c r="K26" s="12"/>
      <c r="L26" s="33"/>
      <c r="M26" s="12"/>
    </row>
    <row r="27" spans="1:13" ht="12.75" customHeight="1">
      <c r="A27" s="12"/>
      <c r="B27" s="9"/>
      <c r="C27" s="49"/>
      <c r="D27" s="51"/>
      <c r="E27" s="49"/>
      <c r="F27" s="51"/>
      <c r="G27" s="49"/>
      <c r="H27" s="56"/>
      <c r="I27" s="49"/>
      <c r="J27" s="49"/>
      <c r="K27" s="12"/>
      <c r="L27" s="12"/>
      <c r="M27" s="12"/>
    </row>
    <row r="28" spans="1:13" ht="15">
      <c r="A28" s="12"/>
      <c r="B28" s="9"/>
      <c r="C28" s="12"/>
      <c r="D28" s="12"/>
      <c r="E28" s="12"/>
      <c r="F28" s="12"/>
      <c r="G28" s="12"/>
      <c r="H28" s="12"/>
      <c r="I28" s="12"/>
      <c r="J28" s="12"/>
      <c r="K28" s="105"/>
      <c r="L28" s="105"/>
      <c r="M28" s="105"/>
    </row>
    <row r="29" spans="1:13" ht="13.5">
      <c r="A29" s="12"/>
      <c r="B29" s="9"/>
      <c r="C29" s="12"/>
      <c r="D29" s="12"/>
      <c r="E29" s="12"/>
      <c r="F29" s="12"/>
      <c r="G29" s="12"/>
      <c r="H29" s="12"/>
      <c r="I29" s="12"/>
      <c r="J29" s="12"/>
      <c r="K29" s="106"/>
      <c r="L29" s="106"/>
      <c r="M29" s="106"/>
    </row>
  </sheetData>
  <mergeCells count="13">
    <mergeCell ref="A7:A9"/>
    <mergeCell ref="A1:M1"/>
    <mergeCell ref="A4:M4"/>
    <mergeCell ref="B7:B9"/>
    <mergeCell ref="C7:M7"/>
    <mergeCell ref="L8:L9"/>
    <mergeCell ref="M8:M9"/>
    <mergeCell ref="A2:M2"/>
    <mergeCell ref="E8:F8"/>
    <mergeCell ref="C8:D8"/>
    <mergeCell ref="I8:J8"/>
    <mergeCell ref="K8:K9"/>
    <mergeCell ref="G8:H8"/>
  </mergeCells>
  <printOptions horizontalCentered="1"/>
  <pageMargins left="0.5" right="0.25" top="0.75" bottom="0.75" header="0.5" footer="0.5"/>
  <pageSetup horizontalDpi="600" verticalDpi="600" orientation="landscape" paperSize="9" r:id="rId1"/>
  <headerFooter alignWithMargins="0">
    <oddHeader>&amp;RPart-II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6"/>
  <sheetViews>
    <sheetView view="pageBreakPreview" zoomScale="85" zoomScaleSheetLayoutView="85" workbookViewId="0" topLeftCell="A1">
      <pane xSplit="3" ySplit="11" topLeftCell="H18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Q25" sqref="Q25"/>
    </sheetView>
  </sheetViews>
  <sheetFormatPr defaultColWidth="9.140625" defaultRowHeight="12.75"/>
  <cols>
    <col min="1" max="1" width="4.57421875" style="1" customWidth="1"/>
    <col min="2" max="2" width="17.7109375" style="2" customWidth="1"/>
    <col min="3" max="3" width="11.7109375" style="1" hidden="1" customWidth="1"/>
    <col min="4" max="4" width="12.421875" style="1" customWidth="1"/>
    <col min="5" max="5" width="13.7109375" style="3" customWidth="1"/>
    <col min="6" max="13" width="11.7109375" style="1" customWidth="1"/>
    <col min="14" max="14" width="11.8515625" style="1" customWidth="1"/>
    <col min="15" max="15" width="11.00390625" style="1" customWidth="1"/>
    <col min="16" max="16" width="13.8515625" style="1" customWidth="1"/>
    <col min="17" max="17" width="13.7109375" style="1" customWidth="1"/>
    <col min="18" max="18" width="0.13671875" style="1" hidden="1" customWidth="1"/>
    <col min="19" max="19" width="12.00390625" style="1" hidden="1" customWidth="1"/>
    <col min="20" max="20" width="11.7109375" style="1" bestFit="1" customWidth="1"/>
    <col min="21" max="21" width="11.421875" style="1" bestFit="1" customWidth="1"/>
    <col min="22" max="22" width="9.140625" style="1" customWidth="1"/>
    <col min="23" max="23" width="9.7109375" style="1" customWidth="1"/>
    <col min="24" max="16384" width="9.140625" style="1" customWidth="1"/>
  </cols>
  <sheetData>
    <row r="1" spans="1:19" ht="16.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29"/>
      <c r="Q1" s="229"/>
      <c r="R1" s="5"/>
      <c r="S1" s="5"/>
    </row>
    <row r="2" spans="1:17" ht="31.5" customHeight="1">
      <c r="A2" s="231" t="s">
        <v>81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</row>
    <row r="3" spans="1:17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7.25" customHeight="1">
      <c r="A4" s="233" t="s">
        <v>19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</row>
    <row r="5" spans="1:17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6"/>
    </row>
    <row r="6" spans="1:17" ht="20.25" customHeight="1">
      <c r="A6" s="217" t="s">
        <v>88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</row>
    <row r="7" spans="1:17" ht="13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9" s="12" customFormat="1" ht="15.75">
      <c r="A8" s="8" t="s">
        <v>16</v>
      </c>
      <c r="C8" s="10"/>
      <c r="D8" s="10"/>
      <c r="E8" s="11"/>
      <c r="F8" s="10"/>
      <c r="G8" s="10"/>
      <c r="H8" s="10"/>
      <c r="I8" s="10"/>
      <c r="J8" s="10"/>
      <c r="K8" s="10"/>
      <c r="L8" s="10"/>
      <c r="M8" s="10"/>
      <c r="N8" s="37"/>
      <c r="O8" s="10"/>
      <c r="P8" s="10"/>
      <c r="Q8" s="19" t="s">
        <v>30</v>
      </c>
      <c r="R8" s="10"/>
      <c r="S8" s="10"/>
    </row>
    <row r="9" spans="1:19" s="22" customFormat="1" ht="43.5" customHeight="1">
      <c r="A9" s="218" t="s">
        <v>17</v>
      </c>
      <c r="B9" s="218" t="s">
        <v>2</v>
      </c>
      <c r="C9" s="21" t="s">
        <v>15</v>
      </c>
      <c r="D9" s="218" t="s">
        <v>78</v>
      </c>
      <c r="E9" s="234" t="s">
        <v>35</v>
      </c>
      <c r="F9" s="234"/>
      <c r="G9" s="234" t="s">
        <v>39</v>
      </c>
      <c r="H9" s="234"/>
      <c r="I9" s="234" t="s">
        <v>40</v>
      </c>
      <c r="J9" s="234"/>
      <c r="K9" s="218" t="s">
        <v>23</v>
      </c>
      <c r="L9" s="218" t="s">
        <v>31</v>
      </c>
      <c r="M9" s="230" t="s">
        <v>24</v>
      </c>
      <c r="N9" s="230"/>
      <c r="O9" s="230"/>
      <c r="P9" s="230"/>
      <c r="Q9" s="230"/>
      <c r="R9" s="230"/>
      <c r="S9" s="230"/>
    </row>
    <row r="10" spans="1:19" s="22" customFormat="1" ht="57.75" customHeight="1">
      <c r="A10" s="218"/>
      <c r="B10" s="218"/>
      <c r="C10" s="21"/>
      <c r="D10" s="218"/>
      <c r="E10" s="95" t="s">
        <v>21</v>
      </c>
      <c r="F10" s="95" t="s">
        <v>22</v>
      </c>
      <c r="G10" s="95" t="s">
        <v>21</v>
      </c>
      <c r="H10" s="95" t="s">
        <v>22</v>
      </c>
      <c r="I10" s="95" t="s">
        <v>21</v>
      </c>
      <c r="J10" s="95" t="s">
        <v>22</v>
      </c>
      <c r="K10" s="218"/>
      <c r="L10" s="218"/>
      <c r="M10" s="26" t="s">
        <v>25</v>
      </c>
      <c r="N10" s="26" t="s">
        <v>26</v>
      </c>
      <c r="O10" s="26" t="s">
        <v>34</v>
      </c>
      <c r="P10" s="26" t="s">
        <v>27</v>
      </c>
      <c r="Q10" s="27" t="s">
        <v>32</v>
      </c>
      <c r="R10" s="23"/>
      <c r="S10" s="23"/>
    </row>
    <row r="11" spans="1:22" s="12" customFormat="1" ht="12.75">
      <c r="A11" s="13"/>
      <c r="B11" s="55">
        <v>1</v>
      </c>
      <c r="C11" s="14"/>
      <c r="D11" s="14">
        <v>2</v>
      </c>
      <c r="E11" s="96">
        <v>3</v>
      </c>
      <c r="F11" s="97">
        <v>4</v>
      </c>
      <c r="G11" s="96">
        <v>5</v>
      </c>
      <c r="H11" s="97">
        <v>6</v>
      </c>
      <c r="I11" s="96">
        <v>5</v>
      </c>
      <c r="J11" s="97">
        <v>6</v>
      </c>
      <c r="K11" s="55">
        <v>7</v>
      </c>
      <c r="L11" s="14">
        <v>8</v>
      </c>
      <c r="M11" s="55">
        <v>9</v>
      </c>
      <c r="N11" s="14">
        <v>10</v>
      </c>
      <c r="O11" s="55">
        <v>11</v>
      </c>
      <c r="P11" s="14">
        <v>12</v>
      </c>
      <c r="Q11" s="55">
        <v>13</v>
      </c>
      <c r="R11" s="16"/>
      <c r="S11" s="16"/>
      <c r="T11" s="33">
        <f>M21/68</f>
        <v>2.4879938235294112</v>
      </c>
      <c r="U11" s="33"/>
      <c r="V11" s="33"/>
    </row>
    <row r="12" spans="1:23" s="126" customFormat="1" ht="15">
      <c r="A12" s="114">
        <v>1</v>
      </c>
      <c r="B12" s="115" t="s">
        <v>12</v>
      </c>
      <c r="C12" s="120">
        <v>2912</v>
      </c>
      <c r="D12" s="117">
        <v>37.28329</v>
      </c>
      <c r="E12" s="121"/>
      <c r="F12" s="121"/>
      <c r="G12" s="122"/>
      <c r="H12" s="121"/>
      <c r="I12" s="122">
        <v>236.70378</v>
      </c>
      <c r="J12" s="121"/>
      <c r="K12" s="117">
        <v>0.56169</v>
      </c>
      <c r="L12" s="117">
        <f>SUM(D12:K12)</f>
        <v>274.54876</v>
      </c>
      <c r="M12" s="117">
        <v>160.17926</v>
      </c>
      <c r="N12" s="117">
        <v>5.91591</v>
      </c>
      <c r="O12" s="117">
        <v>28.8344</v>
      </c>
      <c r="P12" s="117">
        <v>3.48638</v>
      </c>
      <c r="Q12" s="117">
        <f>SUM(M12:P12)</f>
        <v>198.41594999999998</v>
      </c>
      <c r="R12" s="123"/>
      <c r="S12" s="123"/>
      <c r="T12" s="124">
        <v>0.714</v>
      </c>
      <c r="U12" s="125">
        <f aca="true" t="shared" si="0" ref="U12:U24">M12-T12</f>
        <v>159.46526</v>
      </c>
      <c r="V12" s="126">
        <v>127.23206</v>
      </c>
      <c r="W12" s="127">
        <f>Q12-V12</f>
        <v>71.18388999999998</v>
      </c>
    </row>
    <row r="13" spans="1:23" s="12" customFormat="1" ht="15">
      <c r="A13" s="169">
        <v>2</v>
      </c>
      <c r="B13" s="170" t="s">
        <v>13</v>
      </c>
      <c r="C13" s="171">
        <v>4447</v>
      </c>
      <c r="D13" s="172">
        <v>101.55124</v>
      </c>
      <c r="E13" s="121">
        <v>6.85115</v>
      </c>
      <c r="F13" s="121"/>
      <c r="G13" s="122"/>
      <c r="H13" s="121"/>
      <c r="I13" s="122">
        <f>180.11018+0.90267</f>
        <v>181.01285000000001</v>
      </c>
      <c r="J13" s="121"/>
      <c r="K13" s="172">
        <v>0.1244723</v>
      </c>
      <c r="L13" s="172">
        <f aca="true" t="shared" si="1" ref="L13:L24">SUM(D13:K13)</f>
        <v>289.5397123</v>
      </c>
      <c r="M13" s="172">
        <v>113.20363</v>
      </c>
      <c r="N13" s="172">
        <v>3.33454</v>
      </c>
      <c r="O13" s="172">
        <v>81.1675</v>
      </c>
      <c r="P13" s="172">
        <v>0.9106</v>
      </c>
      <c r="Q13" s="172">
        <f>SUM(M13:P13)</f>
        <v>198.61627</v>
      </c>
      <c r="R13" s="16"/>
      <c r="S13" s="16"/>
      <c r="T13" s="107">
        <v>0.9044</v>
      </c>
      <c r="U13" s="108">
        <f t="shared" si="0"/>
        <v>112.29923000000001</v>
      </c>
      <c r="V13" s="12">
        <v>124.32488000000001</v>
      </c>
      <c r="W13" s="33">
        <f aca="true" t="shared" si="2" ref="W13:W24">Q13-V13</f>
        <v>74.29138999999998</v>
      </c>
    </row>
    <row r="14" spans="1:23" s="126" customFormat="1" ht="15">
      <c r="A14" s="114">
        <v>3</v>
      </c>
      <c r="B14" s="115" t="s">
        <v>5</v>
      </c>
      <c r="C14" s="120">
        <v>2895</v>
      </c>
      <c r="D14" s="117">
        <v>102.12839580000008</v>
      </c>
      <c r="E14" s="121"/>
      <c r="F14" s="121"/>
      <c r="G14" s="122"/>
      <c r="H14" s="121"/>
      <c r="I14" s="122">
        <v>341.99351</v>
      </c>
      <c r="J14" s="121"/>
      <c r="K14" s="117">
        <v>0.496</v>
      </c>
      <c r="L14" s="117">
        <f t="shared" si="1"/>
        <v>444.6179058000001</v>
      </c>
      <c r="M14" s="117">
        <v>342.47949</v>
      </c>
      <c r="N14" s="117">
        <v>12.72946</v>
      </c>
      <c r="O14" s="117">
        <v>134.232</v>
      </c>
      <c r="P14" s="117">
        <v>2.90513</v>
      </c>
      <c r="Q14" s="117">
        <f>SUM(M14:P14)</f>
        <v>492.34608000000003</v>
      </c>
      <c r="R14" s="123"/>
      <c r="S14" s="123"/>
      <c r="T14" s="124">
        <v>0.21148</v>
      </c>
      <c r="U14" s="150">
        <f t="shared" si="0"/>
        <v>342.26801</v>
      </c>
      <c r="V14" s="126">
        <v>220.21329</v>
      </c>
      <c r="W14" s="127">
        <f t="shared" si="2"/>
        <v>272.13279</v>
      </c>
    </row>
    <row r="15" spans="1:23" s="126" customFormat="1" ht="15">
      <c r="A15" s="114">
        <v>4</v>
      </c>
      <c r="B15" s="115" t="s">
        <v>9</v>
      </c>
      <c r="C15" s="120">
        <v>4593</v>
      </c>
      <c r="D15" s="117">
        <v>35.84043</v>
      </c>
      <c r="E15" s="121">
        <v>5.08212</v>
      </c>
      <c r="F15" s="121"/>
      <c r="G15" s="122"/>
      <c r="H15" s="121"/>
      <c r="I15" s="122">
        <v>266.17738</v>
      </c>
      <c r="J15" s="121">
        <v>2.15792</v>
      </c>
      <c r="K15" s="117">
        <v>0.22028</v>
      </c>
      <c r="L15" s="117">
        <f t="shared" si="1"/>
        <v>309.47813</v>
      </c>
      <c r="M15" s="117">
        <v>174.98992</v>
      </c>
      <c r="N15" s="117">
        <v>5.45678</v>
      </c>
      <c r="O15" s="117">
        <v>57.4467</v>
      </c>
      <c r="P15" s="117">
        <v>0.91464</v>
      </c>
      <c r="Q15" s="117">
        <f>SUM(M15:P15)</f>
        <v>238.80804</v>
      </c>
      <c r="R15" s="123"/>
      <c r="S15" s="123"/>
      <c r="T15" s="124">
        <v>6.46</v>
      </c>
      <c r="U15" s="125">
        <f t="shared" si="0"/>
        <v>168.52992</v>
      </c>
      <c r="V15" s="126">
        <v>164.28291</v>
      </c>
      <c r="W15" s="127">
        <f t="shared" si="2"/>
        <v>74.52513000000002</v>
      </c>
    </row>
    <row r="16" spans="1:23" s="126" customFormat="1" ht="15">
      <c r="A16" s="114">
        <v>5</v>
      </c>
      <c r="B16" s="115" t="s">
        <v>11</v>
      </c>
      <c r="C16" s="120">
        <v>2539</v>
      </c>
      <c r="D16" s="117">
        <v>116.91743500000001</v>
      </c>
      <c r="E16" s="121"/>
      <c r="F16" s="121"/>
      <c r="G16" s="122"/>
      <c r="H16" s="121"/>
      <c r="I16" s="122">
        <v>310.28278</v>
      </c>
      <c r="J16" s="121">
        <v>8.08</v>
      </c>
      <c r="K16" s="117">
        <v>0.39742160000000004</v>
      </c>
      <c r="L16" s="117">
        <f t="shared" si="1"/>
        <v>435.67763659999997</v>
      </c>
      <c r="M16" s="117">
        <v>237.41252</v>
      </c>
      <c r="N16" s="117">
        <v>15.69287</v>
      </c>
      <c r="O16" s="117">
        <v>41.43944</v>
      </c>
      <c r="P16" s="117">
        <v>5.5097</v>
      </c>
      <c r="Q16" s="117">
        <f>SUM(M16:P16)</f>
        <v>300.05453</v>
      </c>
      <c r="R16" s="123"/>
      <c r="S16" s="123"/>
      <c r="T16" s="124">
        <v>2.1855199999999995</v>
      </c>
      <c r="U16" s="125">
        <f t="shared" si="0"/>
        <v>235.227</v>
      </c>
      <c r="V16" s="126">
        <v>204.82497</v>
      </c>
      <c r="W16" s="127">
        <f t="shared" si="2"/>
        <v>95.22955999999999</v>
      </c>
    </row>
    <row r="17" spans="1:23" s="126" customFormat="1" ht="15">
      <c r="A17" s="114">
        <v>6</v>
      </c>
      <c r="B17" s="115" t="s">
        <v>1</v>
      </c>
      <c r="C17" s="120">
        <v>3620</v>
      </c>
      <c r="D17" s="117">
        <v>75.9799048</v>
      </c>
      <c r="E17" s="121">
        <v>35.766</v>
      </c>
      <c r="F17" s="121"/>
      <c r="G17" s="122"/>
      <c r="H17" s="121"/>
      <c r="I17" s="122">
        <f>170.84768+2.9046</f>
        <v>173.75227999999998</v>
      </c>
      <c r="J17" s="121"/>
      <c r="K17" s="117">
        <v>3.22552</v>
      </c>
      <c r="L17" s="117">
        <v>229.4868259</v>
      </c>
      <c r="M17" s="117">
        <v>135.50423</v>
      </c>
      <c r="N17" s="117">
        <v>8.92557</v>
      </c>
      <c r="O17" s="117">
        <v>40.881591</v>
      </c>
      <c r="P17" s="117">
        <v>7.63411</v>
      </c>
      <c r="Q17" s="117">
        <f aca="true" t="shared" si="3" ref="Q17:Q24">SUM(M17:P17)</f>
        <v>192.945501</v>
      </c>
      <c r="R17" s="123"/>
      <c r="S17" s="123"/>
      <c r="T17" s="124">
        <v>7.408600000000001</v>
      </c>
      <c r="U17" s="125">
        <f t="shared" si="0"/>
        <v>128.09563</v>
      </c>
      <c r="V17" s="126">
        <v>107.55945</v>
      </c>
      <c r="W17" s="127">
        <f t="shared" si="2"/>
        <v>85.38605100000001</v>
      </c>
    </row>
    <row r="18" spans="1:23" s="126" customFormat="1" ht="15">
      <c r="A18" s="114">
        <v>7</v>
      </c>
      <c r="B18" s="115" t="s">
        <v>10</v>
      </c>
      <c r="C18" s="120">
        <v>3872</v>
      </c>
      <c r="D18" s="117">
        <v>75.54324</v>
      </c>
      <c r="E18" s="121">
        <v>137.61922</v>
      </c>
      <c r="F18" s="121">
        <v>0</v>
      </c>
      <c r="G18" s="122"/>
      <c r="H18" s="121"/>
      <c r="I18" s="122">
        <v>160.22317</v>
      </c>
      <c r="J18" s="121">
        <v>0</v>
      </c>
      <c r="K18" s="117">
        <v>1.3203</v>
      </c>
      <c r="L18" s="117">
        <f t="shared" si="1"/>
        <v>374.70592999999997</v>
      </c>
      <c r="M18" s="117">
        <v>254.97816</v>
      </c>
      <c r="N18" s="117">
        <v>8.91534</v>
      </c>
      <c r="O18" s="117">
        <v>82.69306</v>
      </c>
      <c r="P18" s="117">
        <v>7.49964</v>
      </c>
      <c r="Q18" s="117">
        <f t="shared" si="3"/>
        <v>354.0862</v>
      </c>
      <c r="R18" s="123"/>
      <c r="S18" s="123"/>
      <c r="T18" s="124">
        <v>0.10336000000000001</v>
      </c>
      <c r="U18" s="125">
        <f t="shared" si="0"/>
        <v>254.8748</v>
      </c>
      <c r="V18" s="126">
        <v>207.34817</v>
      </c>
      <c r="W18" s="127">
        <f t="shared" si="2"/>
        <v>146.73803</v>
      </c>
    </row>
    <row r="19" spans="1:23" s="126" customFormat="1" ht="15">
      <c r="A19" s="114">
        <v>8</v>
      </c>
      <c r="B19" s="115" t="s">
        <v>6</v>
      </c>
      <c r="C19" s="120">
        <v>3006</v>
      </c>
      <c r="D19" s="117">
        <v>143.3522289</v>
      </c>
      <c r="E19" s="121"/>
      <c r="F19" s="121">
        <v>1.63563</v>
      </c>
      <c r="G19" s="122"/>
      <c r="H19" s="121"/>
      <c r="I19" s="122"/>
      <c r="J19" s="121">
        <v>116.60887</v>
      </c>
      <c r="K19" s="117">
        <v>1.89687</v>
      </c>
      <c r="L19" s="117">
        <f t="shared" si="1"/>
        <v>263.4935989</v>
      </c>
      <c r="M19" s="117">
        <f>133.22029+1.24</f>
        <v>134.46029000000001</v>
      </c>
      <c r="N19" s="117">
        <v>5.65965</v>
      </c>
      <c r="O19" s="117">
        <v>25.03331</v>
      </c>
      <c r="P19" s="117">
        <v>1.71706</v>
      </c>
      <c r="Q19" s="117">
        <f t="shared" si="3"/>
        <v>166.87031000000002</v>
      </c>
      <c r="R19" s="123"/>
      <c r="S19" s="123"/>
      <c r="T19" s="124">
        <v>11.269639999999999</v>
      </c>
      <c r="U19" s="150">
        <f t="shared" si="0"/>
        <v>123.19065000000002</v>
      </c>
      <c r="V19" s="126">
        <v>134.58468</v>
      </c>
      <c r="W19" s="127">
        <f t="shared" si="2"/>
        <v>32.285630000000026</v>
      </c>
    </row>
    <row r="20" spans="1:23" s="126" customFormat="1" ht="15">
      <c r="A20" s="114">
        <v>9</v>
      </c>
      <c r="B20" s="115" t="s">
        <v>7</v>
      </c>
      <c r="C20" s="120"/>
      <c r="D20" s="117">
        <v>45.2166414</v>
      </c>
      <c r="E20" s="121"/>
      <c r="F20" s="121"/>
      <c r="G20" s="122"/>
      <c r="H20" s="121"/>
      <c r="I20" s="122">
        <v>153.0621</v>
      </c>
      <c r="J20" s="121">
        <v>0</v>
      </c>
      <c r="K20" s="117">
        <v>2.58387</v>
      </c>
      <c r="L20" s="117">
        <f t="shared" si="1"/>
        <v>200.8626114</v>
      </c>
      <c r="M20" s="117">
        <v>117.35302</v>
      </c>
      <c r="N20" s="117">
        <v>5.03073</v>
      </c>
      <c r="O20" s="117">
        <v>56.72336</v>
      </c>
      <c r="P20" s="117">
        <v>2.96822</v>
      </c>
      <c r="Q20" s="117">
        <f t="shared" si="3"/>
        <v>182.07533</v>
      </c>
      <c r="R20" s="123"/>
      <c r="S20" s="123"/>
      <c r="T20" s="124">
        <v>0</v>
      </c>
      <c r="U20" s="125">
        <f t="shared" si="0"/>
        <v>117.35302</v>
      </c>
      <c r="V20" s="126">
        <v>101.6925</v>
      </c>
      <c r="W20" s="127">
        <f t="shared" si="2"/>
        <v>80.38283000000001</v>
      </c>
    </row>
    <row r="21" spans="1:23" s="126" customFormat="1" ht="15">
      <c r="A21" s="114">
        <v>10</v>
      </c>
      <c r="B21" s="115" t="s">
        <v>0</v>
      </c>
      <c r="C21" s="120"/>
      <c r="D21" s="117">
        <v>147.47428</v>
      </c>
      <c r="E21" s="121">
        <v>25.99715</v>
      </c>
      <c r="F21" s="121"/>
      <c r="G21" s="122"/>
      <c r="H21" s="121"/>
      <c r="I21" s="122">
        <f>326.29011+2.27873</f>
        <v>328.56884</v>
      </c>
      <c r="J21" s="121"/>
      <c r="K21" s="117">
        <v>3.22973</v>
      </c>
      <c r="L21" s="117">
        <v>420.47337</v>
      </c>
      <c r="M21" s="117">
        <v>169.18357999999998</v>
      </c>
      <c r="N21" s="117">
        <v>7.109500000000001</v>
      </c>
      <c r="O21" s="117">
        <v>156.60665</v>
      </c>
      <c r="P21" s="117">
        <v>4.12847</v>
      </c>
      <c r="Q21" s="117">
        <f t="shared" si="3"/>
        <v>337.02819999999997</v>
      </c>
      <c r="R21" s="123"/>
      <c r="S21" s="123"/>
      <c r="T21" s="124">
        <v>0.0408</v>
      </c>
      <c r="U21" s="125">
        <f t="shared" si="0"/>
        <v>169.14278</v>
      </c>
      <c r="V21" s="126">
        <v>188.14838</v>
      </c>
      <c r="W21" s="127">
        <f t="shared" si="2"/>
        <v>148.87981999999997</v>
      </c>
    </row>
    <row r="22" spans="1:23" s="126" customFormat="1" ht="15">
      <c r="A22" s="114">
        <v>11</v>
      </c>
      <c r="B22" s="115" t="s">
        <v>8</v>
      </c>
      <c r="C22" s="120"/>
      <c r="D22" s="117">
        <v>42.69767999999996</v>
      </c>
      <c r="E22" s="121"/>
      <c r="F22" s="121"/>
      <c r="G22" s="122"/>
      <c r="H22" s="121"/>
      <c r="I22" s="122"/>
      <c r="J22" s="121">
        <f>55.266+0.24816</f>
        <v>55.51416</v>
      </c>
      <c r="K22" s="117">
        <v>1.06081</v>
      </c>
      <c r="L22" s="117">
        <v>208.87834</v>
      </c>
      <c r="M22" s="117">
        <v>119.87089</v>
      </c>
      <c r="N22" s="117">
        <v>6.22796</v>
      </c>
      <c r="O22" s="117">
        <v>62.68273</v>
      </c>
      <c r="P22" s="117">
        <v>3.85622</v>
      </c>
      <c r="Q22" s="117">
        <f t="shared" si="3"/>
        <v>192.6378</v>
      </c>
      <c r="R22" s="123"/>
      <c r="S22" s="123"/>
      <c r="T22" s="124">
        <v>3.46188</v>
      </c>
      <c r="U22" s="125">
        <f t="shared" si="0"/>
        <v>116.40901000000001</v>
      </c>
      <c r="V22" s="126">
        <v>115.3297</v>
      </c>
      <c r="W22" s="127">
        <f t="shared" si="2"/>
        <v>77.3081</v>
      </c>
    </row>
    <row r="23" spans="1:23" s="126" customFormat="1" ht="15">
      <c r="A23" s="114">
        <v>12</v>
      </c>
      <c r="B23" s="115" t="s">
        <v>4</v>
      </c>
      <c r="C23" s="120">
        <v>2781</v>
      </c>
      <c r="D23" s="117">
        <v>145.51899179999998</v>
      </c>
      <c r="E23" s="121">
        <v>7.21109</v>
      </c>
      <c r="F23" s="121"/>
      <c r="G23" s="122"/>
      <c r="H23" s="121"/>
      <c r="I23" s="122">
        <f>215.97988+0.86723</f>
        <v>216.84711000000001</v>
      </c>
      <c r="J23" s="121"/>
      <c r="K23" s="117">
        <v>1.12239</v>
      </c>
      <c r="L23" s="117">
        <f t="shared" si="1"/>
        <v>370.69958180000003</v>
      </c>
      <c r="M23" s="117">
        <v>149.84735</v>
      </c>
      <c r="N23" s="117">
        <v>4.86112</v>
      </c>
      <c r="O23" s="117">
        <v>56.66067</v>
      </c>
      <c r="P23" s="117">
        <v>2.18546</v>
      </c>
      <c r="Q23" s="117">
        <f t="shared" si="3"/>
        <v>213.55460000000002</v>
      </c>
      <c r="R23" s="123"/>
      <c r="S23" s="123"/>
      <c r="T23" s="124">
        <v>0.2516</v>
      </c>
      <c r="U23" s="125">
        <f t="shared" si="0"/>
        <v>149.59575</v>
      </c>
      <c r="V23" s="126">
        <v>135.013355</v>
      </c>
      <c r="W23" s="127">
        <f t="shared" si="2"/>
        <v>78.54124500000003</v>
      </c>
    </row>
    <row r="24" spans="1:23" s="126" customFormat="1" ht="15">
      <c r="A24" s="114">
        <v>13</v>
      </c>
      <c r="B24" s="115" t="s">
        <v>3</v>
      </c>
      <c r="C24" s="120">
        <v>3059</v>
      </c>
      <c r="D24" s="117">
        <v>157.89440249999996</v>
      </c>
      <c r="E24" s="121"/>
      <c r="F24" s="121"/>
      <c r="G24" s="122"/>
      <c r="H24" s="121"/>
      <c r="I24" s="122">
        <v>283.45657</v>
      </c>
      <c r="J24" s="121"/>
      <c r="K24" s="120">
        <v>1.42524</v>
      </c>
      <c r="L24" s="117">
        <f t="shared" si="1"/>
        <v>442.77621249999993</v>
      </c>
      <c r="M24" s="117">
        <v>208.14577</v>
      </c>
      <c r="N24" s="117">
        <v>14.32993</v>
      </c>
      <c r="O24" s="117">
        <v>57.20552</v>
      </c>
      <c r="P24" s="117">
        <v>1.4884</v>
      </c>
      <c r="Q24" s="117">
        <f t="shared" si="3"/>
        <v>281.16962</v>
      </c>
      <c r="R24" s="123"/>
      <c r="S24" s="123"/>
      <c r="T24" s="124">
        <v>0</v>
      </c>
      <c r="U24" s="125">
        <f t="shared" si="0"/>
        <v>208.14577</v>
      </c>
      <c r="V24" s="126">
        <v>195.91609</v>
      </c>
      <c r="W24" s="127">
        <f t="shared" si="2"/>
        <v>85.25353000000001</v>
      </c>
    </row>
    <row r="25" spans="1:21" s="8" customFormat="1" ht="19.5" customHeight="1">
      <c r="A25" s="66"/>
      <c r="B25" s="67" t="s">
        <v>14</v>
      </c>
      <c r="C25" s="68">
        <f>SUM(C12:C24)</f>
        <v>33724</v>
      </c>
      <c r="D25" s="68">
        <f>SUM(D12:D24)</f>
        <v>1227.3981602</v>
      </c>
      <c r="E25" s="68">
        <f aca="true" t="shared" si="4" ref="E25:L25">SUM(E12:E24)</f>
        <v>218.52673000000001</v>
      </c>
      <c r="F25" s="68">
        <f t="shared" si="4"/>
        <v>1.63563</v>
      </c>
      <c r="G25" s="69">
        <f>SUM(G12:G24)</f>
        <v>0</v>
      </c>
      <c r="H25" s="69">
        <f>SUM(H12:H24)</f>
        <v>0</v>
      </c>
      <c r="I25" s="69">
        <f t="shared" si="4"/>
        <v>2652.0803699999997</v>
      </c>
      <c r="J25" s="69">
        <f t="shared" si="4"/>
        <v>182.36095</v>
      </c>
      <c r="K25" s="70">
        <f t="shared" si="4"/>
        <v>17.664593899999996</v>
      </c>
      <c r="L25" s="69">
        <f t="shared" si="4"/>
        <v>4265.2386152</v>
      </c>
      <c r="M25" s="214">
        <f>SUM(M12:M24)</f>
        <v>2317.60811</v>
      </c>
      <c r="N25" s="214">
        <f>SUM(N12:N24)</f>
        <v>104.18936000000001</v>
      </c>
      <c r="O25" s="214">
        <f>SUM(O12:O24)</f>
        <v>881.606931</v>
      </c>
      <c r="P25" s="214">
        <f>SUM(P12:P24)</f>
        <v>45.204029999999996</v>
      </c>
      <c r="Q25" s="71">
        <f>SUM(Q12:Q24)</f>
        <v>3348.608431</v>
      </c>
      <c r="R25" s="28"/>
      <c r="S25" s="28"/>
      <c r="T25" s="54">
        <v>33.01128</v>
      </c>
      <c r="U25" s="38"/>
    </row>
    <row r="26" spans="1:19" s="12" customFormat="1" ht="15.75">
      <c r="A26" s="29">
        <v>1</v>
      </c>
      <c r="B26" s="28" t="s">
        <v>36</v>
      </c>
      <c r="C26" s="16"/>
      <c r="D26" s="31">
        <v>0</v>
      </c>
      <c r="E26" s="30"/>
      <c r="F26" s="16"/>
      <c r="G26" s="16"/>
      <c r="H26" s="16"/>
      <c r="I26" s="20"/>
      <c r="J26" s="16"/>
      <c r="K26" s="16"/>
      <c r="L26" s="15">
        <f>SUM(D26:K26)</f>
        <v>0</v>
      </c>
      <c r="M26" s="75">
        <v>29.68399</v>
      </c>
      <c r="N26" s="75"/>
      <c r="O26" s="75"/>
      <c r="P26" s="75"/>
      <c r="Q26" s="15">
        <f>SUM(M26:P26)</f>
        <v>29.68399</v>
      </c>
      <c r="R26" s="16"/>
      <c r="S26" s="16"/>
    </row>
    <row r="27" spans="1:19" s="12" customFormat="1" ht="15.75">
      <c r="A27" s="29">
        <v>2</v>
      </c>
      <c r="B27" s="28" t="s">
        <v>37</v>
      </c>
      <c r="C27" s="16"/>
      <c r="D27" s="31">
        <v>389.6533422000002</v>
      </c>
      <c r="E27" s="30"/>
      <c r="F27" s="16"/>
      <c r="G27" s="31"/>
      <c r="H27" s="16"/>
      <c r="I27" s="16"/>
      <c r="J27" s="16"/>
      <c r="K27" s="16"/>
      <c r="L27" s="15">
        <f>SUM(D27:K27)</f>
        <v>389.6533422000002</v>
      </c>
      <c r="M27" s="75"/>
      <c r="N27" s="75"/>
      <c r="O27" s="75"/>
      <c r="P27" s="75">
        <f>15.47942+1.23365+3.52156+3.43125+4.2246</f>
        <v>27.890479999999997</v>
      </c>
      <c r="Q27" s="15">
        <f>SUM(M27:P27)</f>
        <v>27.890479999999997</v>
      </c>
      <c r="R27" s="16"/>
      <c r="S27" s="16"/>
    </row>
    <row r="28" spans="1:19" s="9" customFormat="1" ht="19.5" customHeight="1">
      <c r="A28" s="32"/>
      <c r="B28" s="78" t="s">
        <v>14</v>
      </c>
      <c r="C28" s="79">
        <f>SUM(C15:C27)</f>
        <v>57194</v>
      </c>
      <c r="D28" s="79">
        <f>SUM(D26:D27)</f>
        <v>389.6533422000002</v>
      </c>
      <c r="E28" s="79">
        <f aca="true" t="shared" si="5" ref="E28:P28">SUM(E26:E27)</f>
        <v>0</v>
      </c>
      <c r="F28" s="79">
        <f t="shared" si="5"/>
        <v>0</v>
      </c>
      <c r="G28" s="80">
        <f>SUM(G26:G27)</f>
        <v>0</v>
      </c>
      <c r="H28" s="79">
        <f>SUM(H26:H27)</f>
        <v>0</v>
      </c>
      <c r="I28" s="79">
        <f t="shared" si="5"/>
        <v>0</v>
      </c>
      <c r="J28" s="79">
        <f>SUM(J26:J27)</f>
        <v>0</v>
      </c>
      <c r="K28" s="79">
        <f t="shared" si="5"/>
        <v>0</v>
      </c>
      <c r="L28" s="79">
        <f>SUM(L26:L27)</f>
        <v>389.6533422000002</v>
      </c>
      <c r="M28" s="81">
        <f t="shared" si="5"/>
        <v>29.68399</v>
      </c>
      <c r="N28" s="81">
        <f t="shared" si="5"/>
        <v>0</v>
      </c>
      <c r="O28" s="81">
        <f t="shared" si="5"/>
        <v>0</v>
      </c>
      <c r="P28" s="81">
        <f t="shared" si="5"/>
        <v>27.890479999999997</v>
      </c>
      <c r="Q28" s="82">
        <f>SUM(Q26:Q27)</f>
        <v>57.57447</v>
      </c>
      <c r="R28" s="32"/>
      <c r="S28" s="32"/>
    </row>
    <row r="29" spans="1:20" s="12" customFormat="1" ht="15.75">
      <c r="A29" s="72"/>
      <c r="B29" s="73" t="s">
        <v>38</v>
      </c>
      <c r="C29" s="72"/>
      <c r="D29" s="66">
        <f aca="true" t="shared" si="6" ref="D29:P29">D25+D28</f>
        <v>1617.0515024000001</v>
      </c>
      <c r="E29" s="66">
        <f t="shared" si="6"/>
        <v>218.52673000000001</v>
      </c>
      <c r="F29" s="66">
        <f t="shared" si="6"/>
        <v>1.63563</v>
      </c>
      <c r="G29" s="74">
        <f t="shared" si="6"/>
        <v>0</v>
      </c>
      <c r="H29" s="74">
        <f t="shared" si="6"/>
        <v>0</v>
      </c>
      <c r="I29" s="66">
        <f t="shared" si="6"/>
        <v>2652.0803699999997</v>
      </c>
      <c r="J29" s="74">
        <f t="shared" si="6"/>
        <v>182.36095</v>
      </c>
      <c r="K29" s="66">
        <f t="shared" si="6"/>
        <v>17.664593899999996</v>
      </c>
      <c r="L29" s="74">
        <f t="shared" si="6"/>
        <v>4654.8919574</v>
      </c>
      <c r="M29" s="83">
        <f t="shared" si="6"/>
        <v>2347.2921</v>
      </c>
      <c r="N29" s="83">
        <f t="shared" si="6"/>
        <v>104.18936000000001</v>
      </c>
      <c r="O29" s="83">
        <f t="shared" si="6"/>
        <v>881.606931</v>
      </c>
      <c r="P29" s="83">
        <f t="shared" si="6"/>
        <v>73.09450999999999</v>
      </c>
      <c r="Q29" s="83">
        <f>Q25+Q28</f>
        <v>3406.182901</v>
      </c>
      <c r="R29" s="16"/>
      <c r="S29" s="16"/>
      <c r="T29" s="58"/>
    </row>
    <row r="30" spans="2:17" s="12" customFormat="1" ht="12.75">
      <c r="B30" s="9"/>
      <c r="E30" s="18"/>
      <c r="Q30" s="12">
        <v>3174.7399609999998</v>
      </c>
    </row>
    <row r="31" spans="2:21" s="12" customFormat="1" ht="12.75">
      <c r="B31" s="9"/>
      <c r="E31" s="18"/>
      <c r="Q31" s="33"/>
      <c r="T31" s="33"/>
      <c r="U31" s="33"/>
    </row>
    <row r="32" spans="2:5" s="12" customFormat="1" ht="12.75">
      <c r="B32" s="9"/>
      <c r="E32" s="18"/>
    </row>
    <row r="33" spans="2:5" s="12" customFormat="1" ht="12.75">
      <c r="B33" s="9"/>
      <c r="E33" s="18"/>
    </row>
    <row r="34" spans="2:5" s="12" customFormat="1" ht="12.75">
      <c r="B34" s="9"/>
      <c r="E34" s="18"/>
    </row>
    <row r="35" spans="2:17" s="12" customFormat="1" ht="18">
      <c r="B35" s="9"/>
      <c r="E35" s="18"/>
      <c r="O35" s="235"/>
      <c r="P35" s="236"/>
      <c r="Q35" s="236"/>
    </row>
    <row r="36" spans="2:17" s="12" customFormat="1" ht="18">
      <c r="B36" s="9"/>
      <c r="E36" s="18"/>
      <c r="O36" s="235">
        <f>Q29-'[1]Part-III. '!$O$13</f>
        <v>924.1208510000001</v>
      </c>
      <c r="P36" s="236"/>
      <c r="Q36" s="236"/>
    </row>
  </sheetData>
  <mergeCells count="15">
    <mergeCell ref="O35:Q35"/>
    <mergeCell ref="O36:Q36"/>
    <mergeCell ref="A9:A10"/>
    <mergeCell ref="B9:B10"/>
    <mergeCell ref="D9:D10"/>
    <mergeCell ref="G9:H9"/>
    <mergeCell ref="P1:Q1"/>
    <mergeCell ref="M9:S9"/>
    <mergeCell ref="A2:Q2"/>
    <mergeCell ref="A4:Q4"/>
    <mergeCell ref="A6:Q6"/>
    <mergeCell ref="I9:J9"/>
    <mergeCell ref="K9:K10"/>
    <mergeCell ref="L9:L10"/>
    <mergeCell ref="E9:F9"/>
  </mergeCells>
  <printOptions horizontalCentered="1"/>
  <pageMargins left="0.5" right="0.25" top="0.75" bottom="0.75" header="0.5" footer="0.5"/>
  <pageSetup horizontalDpi="600" verticalDpi="600" orientation="landscape" paperSize="9" scale="74" r:id="rId1"/>
  <headerFooter alignWithMargins="0">
    <oddHeader>&amp;RPart-III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M33"/>
  <sheetViews>
    <sheetView tabSelected="1" view="pageBreakPreview" zoomScale="70" zoomScaleSheetLayoutView="70" workbookViewId="0" topLeftCell="A1">
      <pane xSplit="2" ySplit="13" topLeftCell="AN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X14" sqref="AX14:AX26"/>
    </sheetView>
  </sheetViews>
  <sheetFormatPr defaultColWidth="9.140625" defaultRowHeight="12.75"/>
  <cols>
    <col min="1" max="1" width="4.140625" style="1" customWidth="1"/>
    <col min="2" max="2" width="21.57421875" style="2" bestFit="1" customWidth="1"/>
    <col min="3" max="3" width="7.57421875" style="1" customWidth="1"/>
    <col min="4" max="4" width="8.57421875" style="1" customWidth="1"/>
    <col min="5" max="6" width="7.57421875" style="1" customWidth="1"/>
    <col min="7" max="7" width="8.57421875" style="1" customWidth="1"/>
    <col min="8" max="20" width="7.57421875" style="1" customWidth="1"/>
    <col min="21" max="38" width="8.00390625" style="1" customWidth="1"/>
    <col min="39" max="40" width="7.00390625" style="1" customWidth="1"/>
    <col min="41" max="41" width="8.7109375" style="1" customWidth="1"/>
    <col min="42" max="42" width="6.28125" style="1" customWidth="1"/>
    <col min="43" max="43" width="6.7109375" style="1" customWidth="1"/>
    <col min="44" max="44" width="7.00390625" style="1" customWidth="1"/>
    <col min="45" max="45" width="6.00390625" style="1" customWidth="1"/>
    <col min="46" max="46" width="6.421875" style="1" customWidth="1"/>
    <col min="47" max="47" width="7.57421875" style="1" customWidth="1"/>
    <col min="48" max="48" width="6.140625" style="1" customWidth="1"/>
    <col min="49" max="49" width="6.421875" style="1" customWidth="1"/>
    <col min="50" max="50" width="7.57421875" style="1" customWidth="1"/>
    <col min="51" max="51" width="6.00390625" style="1" customWidth="1"/>
    <col min="52" max="52" width="5.421875" style="1" customWidth="1"/>
    <col min="53" max="53" width="7.57421875" style="1" customWidth="1"/>
    <col min="54" max="54" width="6.28125" style="1" customWidth="1"/>
    <col min="55" max="55" width="5.8515625" style="1" customWidth="1"/>
    <col min="56" max="56" width="7.00390625" style="1" customWidth="1"/>
    <col min="57" max="57" width="6.140625" style="1" customWidth="1"/>
    <col min="58" max="58" width="7.00390625" style="1" customWidth="1"/>
    <col min="59" max="59" width="9.421875" style="1" customWidth="1"/>
    <col min="60" max="60" width="6.140625" style="1" customWidth="1"/>
    <col min="61" max="61" width="6.421875" style="1" customWidth="1"/>
    <col min="62" max="62" width="9.421875" style="1" customWidth="1"/>
    <col min="63" max="63" width="9.28125" style="1" bestFit="1" customWidth="1"/>
    <col min="64" max="16384" width="9.140625" style="1" customWidth="1"/>
  </cols>
  <sheetData>
    <row r="1" ht="16.5">
      <c r="A1" s="5"/>
    </row>
    <row r="2" spans="1:62" ht="21.75" customHeight="1">
      <c r="A2" s="250" t="s">
        <v>18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4" t="s">
        <v>18</v>
      </c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 t="s">
        <v>18</v>
      </c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</row>
    <row r="3" spans="1:40" ht="15" customHeight="1">
      <c r="A3" s="6"/>
      <c r="B3" s="6"/>
      <c r="U3" s="6"/>
      <c r="V3" s="6"/>
      <c r="AM3" s="6"/>
      <c r="AN3" s="6"/>
    </row>
    <row r="4" spans="1:62" ht="20.25" customHeight="1">
      <c r="A4" s="233" t="s">
        <v>19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55" t="s">
        <v>19</v>
      </c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 t="s">
        <v>19</v>
      </c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</row>
    <row r="5" spans="1:40" ht="19.5" customHeight="1">
      <c r="A5" s="7"/>
      <c r="B5" s="7"/>
      <c r="I5" s="3"/>
      <c r="J5" s="3"/>
      <c r="U5" s="7"/>
      <c r="V5" s="7"/>
      <c r="AM5" s="7"/>
      <c r="AN5" s="7"/>
    </row>
    <row r="6" spans="1:62" ht="18.75" customHeight="1">
      <c r="A6" s="251" t="s">
        <v>89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 t="s">
        <v>89</v>
      </c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 t="s">
        <v>89</v>
      </c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</row>
    <row r="7" spans="1:2" ht="13.5" customHeight="1">
      <c r="A7" s="7"/>
      <c r="B7" s="7"/>
    </row>
    <row r="8" spans="1:2" ht="19.5" customHeight="1">
      <c r="A8" s="77" t="s">
        <v>16</v>
      </c>
      <c r="B8" s="76"/>
    </row>
    <row r="9" spans="2:62" ht="20.25">
      <c r="B9" s="1"/>
      <c r="C9" s="252">
        <v>1</v>
      </c>
      <c r="D9" s="252"/>
      <c r="E9" s="252"/>
      <c r="F9" s="252"/>
      <c r="G9" s="252"/>
      <c r="H9" s="252"/>
      <c r="I9" s="252">
        <v>2</v>
      </c>
      <c r="J9" s="252"/>
      <c r="K9" s="252"/>
      <c r="L9" s="252"/>
      <c r="M9" s="252"/>
      <c r="N9" s="252"/>
      <c r="O9" s="252">
        <v>3</v>
      </c>
      <c r="P9" s="252"/>
      <c r="Q9" s="252"/>
      <c r="R9" s="252"/>
      <c r="S9" s="252"/>
      <c r="T9" s="252"/>
      <c r="U9" s="252">
        <v>4</v>
      </c>
      <c r="V9" s="252"/>
      <c r="W9" s="252"/>
      <c r="X9" s="252"/>
      <c r="Y9" s="252"/>
      <c r="Z9" s="252"/>
      <c r="AA9" s="252">
        <v>5</v>
      </c>
      <c r="AB9" s="252"/>
      <c r="AC9" s="252"/>
      <c r="AD9" s="252"/>
      <c r="AE9" s="252"/>
      <c r="AF9" s="252"/>
      <c r="AG9" s="253">
        <v>6</v>
      </c>
      <c r="AH9" s="253"/>
      <c r="AI9" s="253"/>
      <c r="AJ9" s="253"/>
      <c r="AK9" s="253"/>
      <c r="AL9" s="253"/>
      <c r="AM9" s="253">
        <v>7</v>
      </c>
      <c r="AN9" s="253"/>
      <c r="AO9" s="253"/>
      <c r="AP9" s="253"/>
      <c r="AQ9" s="253"/>
      <c r="AR9" s="253"/>
      <c r="AS9" s="253">
        <v>8</v>
      </c>
      <c r="AT9" s="253"/>
      <c r="AU9" s="253"/>
      <c r="AV9" s="253"/>
      <c r="AW9" s="253"/>
      <c r="AX9" s="253"/>
      <c r="AY9" s="253">
        <v>9</v>
      </c>
      <c r="AZ9" s="253"/>
      <c r="BA9" s="253"/>
      <c r="BB9" s="253"/>
      <c r="BC9" s="253"/>
      <c r="BD9" s="253"/>
      <c r="BE9" s="253">
        <v>10</v>
      </c>
      <c r="BF9" s="253"/>
      <c r="BG9" s="253"/>
      <c r="BH9" s="253"/>
      <c r="BI9" s="253"/>
      <c r="BJ9" s="253"/>
    </row>
    <row r="10" spans="1:62" s="64" customFormat="1" ht="22.5" customHeight="1">
      <c r="A10" s="238" t="s">
        <v>17</v>
      </c>
      <c r="B10" s="241" t="s">
        <v>2</v>
      </c>
      <c r="C10" s="237" t="s">
        <v>51</v>
      </c>
      <c r="D10" s="237"/>
      <c r="E10" s="237"/>
      <c r="F10" s="237"/>
      <c r="G10" s="237"/>
      <c r="H10" s="237"/>
      <c r="I10" s="247" t="s">
        <v>53</v>
      </c>
      <c r="J10" s="248"/>
      <c r="K10" s="248"/>
      <c r="L10" s="248"/>
      <c r="M10" s="248"/>
      <c r="N10" s="249"/>
      <c r="O10" s="247" t="s">
        <v>55</v>
      </c>
      <c r="P10" s="248"/>
      <c r="Q10" s="248"/>
      <c r="R10" s="248"/>
      <c r="S10" s="248"/>
      <c r="T10" s="249"/>
      <c r="U10" s="247" t="s">
        <v>57</v>
      </c>
      <c r="V10" s="248"/>
      <c r="W10" s="248"/>
      <c r="X10" s="248"/>
      <c r="Y10" s="248"/>
      <c r="Z10" s="248"/>
      <c r="AA10" s="247" t="s">
        <v>58</v>
      </c>
      <c r="AB10" s="248"/>
      <c r="AC10" s="248"/>
      <c r="AD10" s="248"/>
      <c r="AE10" s="248"/>
      <c r="AF10" s="248"/>
      <c r="AG10" s="237" t="s">
        <v>59</v>
      </c>
      <c r="AH10" s="237"/>
      <c r="AI10" s="237"/>
      <c r="AJ10" s="237"/>
      <c r="AK10" s="237"/>
      <c r="AL10" s="237"/>
      <c r="AM10" s="237" t="s">
        <v>60</v>
      </c>
      <c r="AN10" s="237"/>
      <c r="AO10" s="237"/>
      <c r="AP10" s="237"/>
      <c r="AQ10" s="237"/>
      <c r="AR10" s="237"/>
      <c r="AS10" s="237" t="s">
        <v>28</v>
      </c>
      <c r="AT10" s="237"/>
      <c r="AU10" s="237"/>
      <c r="AV10" s="237"/>
      <c r="AW10" s="237"/>
      <c r="AX10" s="237"/>
      <c r="AY10" s="237" t="s">
        <v>61</v>
      </c>
      <c r="AZ10" s="237"/>
      <c r="BA10" s="237"/>
      <c r="BB10" s="237"/>
      <c r="BC10" s="237"/>
      <c r="BD10" s="237"/>
      <c r="BE10" s="237" t="s">
        <v>92</v>
      </c>
      <c r="BF10" s="237"/>
      <c r="BG10" s="237"/>
      <c r="BH10" s="237"/>
      <c r="BI10" s="237"/>
      <c r="BJ10" s="237"/>
    </row>
    <row r="11" spans="1:62" s="64" customFormat="1" ht="28.5" customHeight="1">
      <c r="A11" s="239"/>
      <c r="B11" s="242"/>
      <c r="C11" s="237" t="s">
        <v>50</v>
      </c>
      <c r="D11" s="237"/>
      <c r="E11" s="237"/>
      <c r="F11" s="237" t="s">
        <v>52</v>
      </c>
      <c r="G11" s="237"/>
      <c r="H11" s="237"/>
      <c r="I11" s="237" t="s">
        <v>50</v>
      </c>
      <c r="J11" s="237"/>
      <c r="K11" s="237"/>
      <c r="L11" s="237" t="s">
        <v>52</v>
      </c>
      <c r="M11" s="237"/>
      <c r="N11" s="237"/>
      <c r="O11" s="237" t="s">
        <v>50</v>
      </c>
      <c r="P11" s="237"/>
      <c r="Q11" s="237"/>
      <c r="R11" s="237" t="s">
        <v>52</v>
      </c>
      <c r="S11" s="237"/>
      <c r="T11" s="237"/>
      <c r="U11" s="237" t="s">
        <v>50</v>
      </c>
      <c r="V11" s="237"/>
      <c r="W11" s="237"/>
      <c r="X11" s="237" t="s">
        <v>52</v>
      </c>
      <c r="Y11" s="237"/>
      <c r="Z11" s="237"/>
      <c r="AA11" s="237" t="s">
        <v>50</v>
      </c>
      <c r="AB11" s="237"/>
      <c r="AC11" s="237"/>
      <c r="AD11" s="237" t="s">
        <v>52</v>
      </c>
      <c r="AE11" s="237"/>
      <c r="AF11" s="237"/>
      <c r="AG11" s="237" t="s">
        <v>50</v>
      </c>
      <c r="AH11" s="237"/>
      <c r="AI11" s="237"/>
      <c r="AJ11" s="237" t="s">
        <v>52</v>
      </c>
      <c r="AK11" s="237"/>
      <c r="AL11" s="237"/>
      <c r="AM11" s="237" t="s">
        <v>50</v>
      </c>
      <c r="AN11" s="237"/>
      <c r="AO11" s="237"/>
      <c r="AP11" s="237" t="s">
        <v>52</v>
      </c>
      <c r="AQ11" s="237"/>
      <c r="AR11" s="237"/>
      <c r="AS11" s="237" t="s">
        <v>50</v>
      </c>
      <c r="AT11" s="237"/>
      <c r="AU11" s="237"/>
      <c r="AV11" s="237" t="s">
        <v>52</v>
      </c>
      <c r="AW11" s="237"/>
      <c r="AX11" s="237"/>
      <c r="AY11" s="237" t="s">
        <v>50</v>
      </c>
      <c r="AZ11" s="237"/>
      <c r="BA11" s="237"/>
      <c r="BB11" s="237" t="s">
        <v>52</v>
      </c>
      <c r="BC11" s="237"/>
      <c r="BD11" s="237"/>
      <c r="BE11" s="237" t="s">
        <v>50</v>
      </c>
      <c r="BF11" s="237"/>
      <c r="BG11" s="237"/>
      <c r="BH11" s="237" t="s">
        <v>52</v>
      </c>
      <c r="BI11" s="237"/>
      <c r="BJ11" s="237"/>
    </row>
    <row r="12" spans="1:62" s="60" customFormat="1" ht="28.5" customHeight="1">
      <c r="A12" s="240"/>
      <c r="B12" s="243"/>
      <c r="C12" s="246" t="s">
        <v>49</v>
      </c>
      <c r="D12" s="246"/>
      <c r="E12" s="244" t="s">
        <v>76</v>
      </c>
      <c r="F12" s="246" t="s">
        <v>49</v>
      </c>
      <c r="G12" s="246"/>
      <c r="H12" s="244" t="s">
        <v>76</v>
      </c>
      <c r="I12" s="246" t="s">
        <v>49</v>
      </c>
      <c r="J12" s="246"/>
      <c r="K12" s="244" t="s">
        <v>76</v>
      </c>
      <c r="L12" s="246" t="s">
        <v>49</v>
      </c>
      <c r="M12" s="246"/>
      <c r="N12" s="244" t="s">
        <v>76</v>
      </c>
      <c r="O12" s="246" t="s">
        <v>49</v>
      </c>
      <c r="P12" s="246"/>
      <c r="Q12" s="244" t="s">
        <v>76</v>
      </c>
      <c r="R12" s="246" t="s">
        <v>49</v>
      </c>
      <c r="S12" s="246"/>
      <c r="T12" s="244" t="s">
        <v>76</v>
      </c>
      <c r="U12" s="246" t="s">
        <v>49</v>
      </c>
      <c r="V12" s="246"/>
      <c r="W12" s="244" t="s">
        <v>76</v>
      </c>
      <c r="X12" s="246" t="s">
        <v>49</v>
      </c>
      <c r="Y12" s="246"/>
      <c r="Z12" s="244" t="s">
        <v>76</v>
      </c>
      <c r="AA12" s="246" t="s">
        <v>49</v>
      </c>
      <c r="AB12" s="246"/>
      <c r="AC12" s="244" t="s">
        <v>76</v>
      </c>
      <c r="AD12" s="246" t="s">
        <v>49</v>
      </c>
      <c r="AE12" s="246"/>
      <c r="AF12" s="244" t="s">
        <v>76</v>
      </c>
      <c r="AG12" s="246" t="s">
        <v>49</v>
      </c>
      <c r="AH12" s="246"/>
      <c r="AI12" s="244" t="s">
        <v>76</v>
      </c>
      <c r="AJ12" s="246" t="s">
        <v>49</v>
      </c>
      <c r="AK12" s="246"/>
      <c r="AL12" s="244" t="s">
        <v>76</v>
      </c>
      <c r="AM12" s="246" t="s">
        <v>49</v>
      </c>
      <c r="AN12" s="246"/>
      <c r="AO12" s="244" t="s">
        <v>76</v>
      </c>
      <c r="AP12" s="246" t="s">
        <v>49</v>
      </c>
      <c r="AQ12" s="246"/>
      <c r="AR12" s="244" t="s">
        <v>76</v>
      </c>
      <c r="AS12" s="246" t="s">
        <v>49</v>
      </c>
      <c r="AT12" s="246"/>
      <c r="AU12" s="244" t="s">
        <v>76</v>
      </c>
      <c r="AV12" s="246" t="s">
        <v>49</v>
      </c>
      <c r="AW12" s="246"/>
      <c r="AX12" s="244" t="s">
        <v>76</v>
      </c>
      <c r="AY12" s="246" t="s">
        <v>49</v>
      </c>
      <c r="AZ12" s="246"/>
      <c r="BA12" s="244" t="s">
        <v>76</v>
      </c>
      <c r="BB12" s="246" t="s">
        <v>49</v>
      </c>
      <c r="BC12" s="246"/>
      <c r="BD12" s="244" t="s">
        <v>76</v>
      </c>
      <c r="BE12" s="246" t="s">
        <v>49</v>
      </c>
      <c r="BF12" s="246"/>
      <c r="BG12" s="244" t="s">
        <v>76</v>
      </c>
      <c r="BH12" s="246" t="s">
        <v>49</v>
      </c>
      <c r="BI12" s="246"/>
      <c r="BJ12" s="244" t="s">
        <v>76</v>
      </c>
    </row>
    <row r="13" spans="1:62" s="65" customFormat="1" ht="13.5" customHeight="1">
      <c r="A13" s="175"/>
      <c r="B13" s="176"/>
      <c r="C13" s="177" t="s">
        <v>54</v>
      </c>
      <c r="D13" s="177" t="s">
        <v>74</v>
      </c>
      <c r="E13" s="245"/>
      <c r="F13" s="177" t="s">
        <v>54</v>
      </c>
      <c r="G13" s="177" t="s">
        <v>74</v>
      </c>
      <c r="H13" s="245"/>
      <c r="I13" s="177" t="s">
        <v>54</v>
      </c>
      <c r="J13" s="177" t="s">
        <v>75</v>
      </c>
      <c r="K13" s="245"/>
      <c r="L13" s="177" t="s">
        <v>54</v>
      </c>
      <c r="M13" s="177" t="s">
        <v>75</v>
      </c>
      <c r="N13" s="245"/>
      <c r="O13" s="177" t="s">
        <v>54</v>
      </c>
      <c r="P13" s="177" t="s">
        <v>56</v>
      </c>
      <c r="Q13" s="245"/>
      <c r="R13" s="177" t="s">
        <v>54</v>
      </c>
      <c r="S13" s="177" t="s">
        <v>56</v>
      </c>
      <c r="T13" s="245"/>
      <c r="U13" s="177" t="s">
        <v>54</v>
      </c>
      <c r="V13" s="178" t="s">
        <v>75</v>
      </c>
      <c r="W13" s="245"/>
      <c r="X13" s="177" t="s">
        <v>54</v>
      </c>
      <c r="Y13" s="177" t="s">
        <v>75</v>
      </c>
      <c r="Z13" s="245"/>
      <c r="AA13" s="177" t="s">
        <v>54</v>
      </c>
      <c r="AB13" s="177" t="s">
        <v>74</v>
      </c>
      <c r="AC13" s="245"/>
      <c r="AD13" s="177" t="s">
        <v>54</v>
      </c>
      <c r="AE13" s="177" t="s">
        <v>74</v>
      </c>
      <c r="AF13" s="245"/>
      <c r="AG13" s="177" t="s">
        <v>54</v>
      </c>
      <c r="AH13" s="177" t="s">
        <v>75</v>
      </c>
      <c r="AI13" s="245"/>
      <c r="AJ13" s="177" t="s">
        <v>54</v>
      </c>
      <c r="AK13" s="177" t="s">
        <v>75</v>
      </c>
      <c r="AL13" s="245"/>
      <c r="AM13" s="177" t="s">
        <v>54</v>
      </c>
      <c r="AN13" s="177" t="s">
        <v>56</v>
      </c>
      <c r="AO13" s="245"/>
      <c r="AP13" s="177" t="s">
        <v>54</v>
      </c>
      <c r="AQ13" s="177" t="s">
        <v>56</v>
      </c>
      <c r="AR13" s="245"/>
      <c r="AS13" s="177" t="s">
        <v>54</v>
      </c>
      <c r="AT13" s="177" t="s">
        <v>56</v>
      </c>
      <c r="AU13" s="245"/>
      <c r="AV13" s="177" t="s">
        <v>54</v>
      </c>
      <c r="AW13" s="177" t="s">
        <v>56</v>
      </c>
      <c r="AX13" s="245"/>
      <c r="AY13" s="177" t="s">
        <v>54</v>
      </c>
      <c r="AZ13" s="177"/>
      <c r="BA13" s="245"/>
      <c r="BB13" s="177" t="s">
        <v>54</v>
      </c>
      <c r="BC13" s="177"/>
      <c r="BD13" s="245"/>
      <c r="BE13" s="177" t="s">
        <v>54</v>
      </c>
      <c r="BF13" s="177"/>
      <c r="BG13" s="245"/>
      <c r="BH13" s="177" t="s">
        <v>54</v>
      </c>
      <c r="BI13" s="177"/>
      <c r="BJ13" s="245"/>
    </row>
    <row r="14" spans="1:65" s="130" customFormat="1" ht="16.5" customHeight="1">
      <c r="A14" s="128">
        <v>1</v>
      </c>
      <c r="B14" s="129" t="s">
        <v>12</v>
      </c>
      <c r="C14" s="179">
        <v>16</v>
      </c>
      <c r="D14" s="180">
        <v>9013.8</v>
      </c>
      <c r="E14" s="179">
        <v>13.17062</v>
      </c>
      <c r="F14" s="179">
        <v>1</v>
      </c>
      <c r="G14" s="179">
        <v>6.3</v>
      </c>
      <c r="H14" s="179">
        <v>0.1722</v>
      </c>
      <c r="I14" s="179">
        <v>24</v>
      </c>
      <c r="J14" s="179">
        <v>36.65</v>
      </c>
      <c r="K14" s="179">
        <v>16.51242</v>
      </c>
      <c r="L14" s="179">
        <v>179</v>
      </c>
      <c r="M14" s="179">
        <v>136</v>
      </c>
      <c r="N14" s="179">
        <v>40.53</v>
      </c>
      <c r="O14" s="179">
        <v>0</v>
      </c>
      <c r="P14" s="179">
        <v>0</v>
      </c>
      <c r="Q14" s="179">
        <v>0</v>
      </c>
      <c r="R14" s="179">
        <v>2</v>
      </c>
      <c r="S14" s="179">
        <v>100.5</v>
      </c>
      <c r="T14" s="179">
        <v>1.66778</v>
      </c>
      <c r="U14" s="179">
        <v>2</v>
      </c>
      <c r="V14" s="179">
        <v>200</v>
      </c>
      <c r="W14" s="179">
        <v>0.6855</v>
      </c>
      <c r="X14" s="179">
        <v>2</v>
      </c>
      <c r="Y14" s="179">
        <v>0</v>
      </c>
      <c r="Z14" s="179">
        <v>0.38382</v>
      </c>
      <c r="AA14" s="179">
        <v>2</v>
      </c>
      <c r="AB14" s="179">
        <v>10588.6</v>
      </c>
      <c r="AC14" s="179">
        <v>1.88834</v>
      </c>
      <c r="AD14" s="179">
        <v>1</v>
      </c>
      <c r="AE14" s="179">
        <v>0.33</v>
      </c>
      <c r="AF14" s="179">
        <v>0.38722</v>
      </c>
      <c r="AG14" s="179">
        <v>10</v>
      </c>
      <c r="AH14" s="179">
        <v>10.92</v>
      </c>
      <c r="AI14" s="179">
        <v>10.59294</v>
      </c>
      <c r="AJ14" s="179">
        <v>24</v>
      </c>
      <c r="AK14" s="179">
        <v>20.38</v>
      </c>
      <c r="AL14" s="179">
        <v>2.83</v>
      </c>
      <c r="AM14" s="179">
        <v>24</v>
      </c>
      <c r="AN14" s="179">
        <v>24.535</v>
      </c>
      <c r="AO14" s="179">
        <v>34.17187</v>
      </c>
      <c r="AP14" s="179">
        <v>5</v>
      </c>
      <c r="AQ14" s="179">
        <v>2.8</v>
      </c>
      <c r="AR14" s="179">
        <v>2.68</v>
      </c>
      <c r="AS14" s="179">
        <v>45</v>
      </c>
      <c r="AT14" s="179">
        <v>39.3</v>
      </c>
      <c r="AU14" s="179">
        <v>53.18453</v>
      </c>
      <c r="AV14" s="179">
        <v>14</v>
      </c>
      <c r="AW14" s="179">
        <v>13.25</v>
      </c>
      <c r="AX14" s="179">
        <v>12.69</v>
      </c>
      <c r="AY14" s="179"/>
      <c r="AZ14" s="179">
        <v>0</v>
      </c>
      <c r="BA14" s="179">
        <v>0</v>
      </c>
      <c r="BB14" s="179">
        <v>0</v>
      </c>
      <c r="BC14" s="179">
        <v>0</v>
      </c>
      <c r="BD14" s="179">
        <v>0</v>
      </c>
      <c r="BE14" s="180">
        <f aca="true" t="shared" si="0" ref="BE14:BE26">SUM(C14,I14,O14,U14,AA14,AG14,AM14,AS14,AY14)</f>
        <v>123</v>
      </c>
      <c r="BF14" s="181"/>
      <c r="BG14" s="182">
        <f aca="true" t="shared" si="1" ref="BG14:BG26">SUM(E14,K14,Q14,W14,AC14,AI14,AO14,AU14,BA14)</f>
        <v>130.20622</v>
      </c>
      <c r="BH14" s="181">
        <f>SUM(F14,L14,R14,X14,AD14,AJ14,AP14,AV14,BB14)</f>
        <v>228</v>
      </c>
      <c r="BI14" s="181">
        <v>0</v>
      </c>
      <c r="BJ14" s="182">
        <v>62.43187</v>
      </c>
      <c r="BK14" s="206">
        <f>BG14+BJ14</f>
        <v>192.63809</v>
      </c>
      <c r="BL14" s="130">
        <v>186.89591000000001</v>
      </c>
      <c r="BM14" s="206">
        <f>BL14-BK14</f>
        <v>-5.7421799999999905</v>
      </c>
    </row>
    <row r="15" spans="1:65" s="130" customFormat="1" ht="18">
      <c r="A15" s="128">
        <v>2</v>
      </c>
      <c r="B15" s="129" t="s">
        <v>13</v>
      </c>
      <c r="C15" s="179">
        <v>1</v>
      </c>
      <c r="D15" s="180">
        <v>6885</v>
      </c>
      <c r="E15" s="179">
        <v>2.0655</v>
      </c>
      <c r="F15" s="179">
        <v>3</v>
      </c>
      <c r="G15" s="179">
        <v>10585.079365079364</v>
      </c>
      <c r="H15" s="179">
        <v>3.3343</v>
      </c>
      <c r="I15" s="179">
        <v>17</v>
      </c>
      <c r="J15" s="179">
        <v>16.19471875</v>
      </c>
      <c r="K15" s="179">
        <v>5.18231</v>
      </c>
      <c r="L15" s="179">
        <v>22</v>
      </c>
      <c r="M15" s="179">
        <v>21.609457142857142</v>
      </c>
      <c r="N15" s="179">
        <v>7.56331</v>
      </c>
      <c r="O15" s="179">
        <v>3</v>
      </c>
      <c r="P15" s="179">
        <v>2.5931935483870965</v>
      </c>
      <c r="Q15" s="179">
        <v>1.60778</v>
      </c>
      <c r="R15" s="179">
        <v>4</v>
      </c>
      <c r="S15" s="179">
        <v>3.4109846153846153</v>
      </c>
      <c r="T15" s="179">
        <v>2.21714</v>
      </c>
      <c r="U15" s="179">
        <v>6</v>
      </c>
      <c r="V15" s="179">
        <v>20.936140350877192</v>
      </c>
      <c r="W15" s="179">
        <v>5.9668</v>
      </c>
      <c r="X15" s="179">
        <v>0</v>
      </c>
      <c r="Y15" s="179">
        <v>0</v>
      </c>
      <c r="Z15" s="179">
        <v>0</v>
      </c>
      <c r="AA15" s="179">
        <v>0</v>
      </c>
      <c r="AB15" s="179">
        <v>0</v>
      </c>
      <c r="AC15" s="179">
        <v>0</v>
      </c>
      <c r="AD15" s="179">
        <v>1</v>
      </c>
      <c r="AE15" s="179">
        <v>3183.6363636363635</v>
      </c>
      <c r="AF15" s="179">
        <v>1.0506</v>
      </c>
      <c r="AG15" s="179">
        <v>1</v>
      </c>
      <c r="AH15" s="179">
        <v>0.04533333333333334</v>
      </c>
      <c r="AI15" s="179">
        <v>0.01428</v>
      </c>
      <c r="AJ15" s="179">
        <v>1</v>
      </c>
      <c r="AK15" s="179">
        <v>2.44675</v>
      </c>
      <c r="AL15" s="179">
        <v>0.78296</v>
      </c>
      <c r="AM15" s="179">
        <v>13</v>
      </c>
      <c r="AN15" s="179">
        <v>14.469871559633027</v>
      </c>
      <c r="AO15" s="179">
        <v>31.54432</v>
      </c>
      <c r="AP15" s="179">
        <v>18</v>
      </c>
      <c r="AQ15" s="179">
        <v>18.48550341685649</v>
      </c>
      <c r="AR15" s="179">
        <v>40.57568</v>
      </c>
      <c r="AS15" s="179">
        <v>42</v>
      </c>
      <c r="AT15" s="179">
        <v>28.595332</v>
      </c>
      <c r="AU15" s="179">
        <v>51.41593</v>
      </c>
      <c r="AV15" s="179">
        <v>33</v>
      </c>
      <c r="AW15" s="179">
        <v>19.1344921875</v>
      </c>
      <c r="AX15" s="179">
        <v>48.9843</v>
      </c>
      <c r="AY15" s="179">
        <v>0</v>
      </c>
      <c r="AZ15" s="179">
        <v>0</v>
      </c>
      <c r="BA15" s="179">
        <v>0</v>
      </c>
      <c r="BB15" s="179">
        <v>0</v>
      </c>
      <c r="BC15" s="179">
        <v>0</v>
      </c>
      <c r="BD15" s="179">
        <v>0</v>
      </c>
      <c r="BE15" s="180">
        <f t="shared" si="0"/>
        <v>83</v>
      </c>
      <c r="BF15" s="181"/>
      <c r="BG15" s="182">
        <f t="shared" si="1"/>
        <v>97.79692</v>
      </c>
      <c r="BH15" s="181">
        <f aca="true" t="shared" si="2" ref="BH15:BH26">SUM(F15,L15,R15,X15,AD15,AJ15,AP15,AV15,BB15)</f>
        <v>82</v>
      </c>
      <c r="BI15" s="181"/>
      <c r="BJ15" s="182">
        <f>SUM(H15,N15,T15,Z15,AF15,AL15,AR15,AX15,BD15)</f>
        <v>104.50828999999999</v>
      </c>
      <c r="BK15" s="205">
        <f aca="true" t="shared" si="3" ref="BK15:BK26">BG15+BJ15</f>
        <v>202.30521</v>
      </c>
      <c r="BL15" s="130">
        <v>198.61627</v>
      </c>
      <c r="BM15" s="205">
        <f aca="true" t="shared" si="4" ref="BM15:BM26">BL15-BK15</f>
        <v>-3.6889400000000023</v>
      </c>
    </row>
    <row r="16" spans="1:65" s="130" customFormat="1" ht="18">
      <c r="A16" s="128">
        <v>3</v>
      </c>
      <c r="B16" s="129" t="s">
        <v>5</v>
      </c>
      <c r="C16" s="179">
        <v>48</v>
      </c>
      <c r="D16" s="180">
        <v>23364.33846153846</v>
      </c>
      <c r="E16" s="179">
        <v>7.59341</v>
      </c>
      <c r="F16" s="179">
        <v>7</v>
      </c>
      <c r="G16" s="179">
        <v>9521.323076923076</v>
      </c>
      <c r="H16" s="179">
        <v>3.09443</v>
      </c>
      <c r="I16" s="179">
        <v>23</v>
      </c>
      <c r="J16" s="179">
        <v>67844.20168067227</v>
      </c>
      <c r="K16" s="179">
        <v>16.14692</v>
      </c>
      <c r="L16" s="179">
        <v>22</v>
      </c>
      <c r="M16" s="179">
        <v>29560.882352941175</v>
      </c>
      <c r="N16" s="179">
        <v>7.03549</v>
      </c>
      <c r="O16" s="179">
        <v>23</v>
      </c>
      <c r="P16" s="179">
        <v>36.104758064516126</v>
      </c>
      <c r="Q16" s="179">
        <v>22.38495</v>
      </c>
      <c r="R16" s="179">
        <v>5</v>
      </c>
      <c r="S16" s="179">
        <v>1.0080967741935485</v>
      </c>
      <c r="T16" s="179">
        <v>0.62502</v>
      </c>
      <c r="U16" s="179">
        <v>6</v>
      </c>
      <c r="V16" s="179">
        <v>18.68477777777778</v>
      </c>
      <c r="W16" s="179">
        <v>5.04489</v>
      </c>
      <c r="X16" s="179">
        <v>0</v>
      </c>
      <c r="Y16" s="179">
        <v>0</v>
      </c>
      <c r="Z16" s="179">
        <v>0</v>
      </c>
      <c r="AA16" s="179">
        <v>6</v>
      </c>
      <c r="AB16" s="179">
        <v>18663.079365079364</v>
      </c>
      <c r="AC16" s="179">
        <v>5.87887</v>
      </c>
      <c r="AD16" s="179">
        <v>4</v>
      </c>
      <c r="AE16" s="179">
        <v>12734.88888888889</v>
      </c>
      <c r="AF16" s="179">
        <v>4.01149</v>
      </c>
      <c r="AG16" s="179">
        <v>36</v>
      </c>
      <c r="AH16" s="179">
        <v>351.28487499999994</v>
      </c>
      <c r="AI16" s="179">
        <v>112.41116</v>
      </c>
      <c r="AJ16" s="179">
        <v>5</v>
      </c>
      <c r="AK16" s="179">
        <v>4.50128125</v>
      </c>
      <c r="AL16" s="179">
        <v>1.44041</v>
      </c>
      <c r="AM16" s="179">
        <v>78</v>
      </c>
      <c r="AN16" s="179">
        <v>41.720302631578946</v>
      </c>
      <c r="AO16" s="179">
        <v>95.12229</v>
      </c>
      <c r="AP16" s="179">
        <v>40</v>
      </c>
      <c r="AQ16" s="179">
        <v>50.79574122807017</v>
      </c>
      <c r="AR16" s="179">
        <v>115.81429</v>
      </c>
      <c r="AS16" s="179">
        <v>77</v>
      </c>
      <c r="AT16" s="179">
        <v>150.31733333333332</v>
      </c>
      <c r="AU16" s="179">
        <v>72.15232</v>
      </c>
      <c r="AV16" s="179">
        <v>40</v>
      </c>
      <c r="AW16" s="179">
        <v>46.0515625</v>
      </c>
      <c r="AX16" s="179">
        <v>22.10475</v>
      </c>
      <c r="AY16" s="179">
        <v>0</v>
      </c>
      <c r="AZ16" s="179">
        <v>0</v>
      </c>
      <c r="BA16" s="179">
        <v>0</v>
      </c>
      <c r="BB16" s="179">
        <v>0</v>
      </c>
      <c r="BC16" s="179">
        <v>0</v>
      </c>
      <c r="BD16" s="179">
        <v>0</v>
      </c>
      <c r="BE16" s="180">
        <f t="shared" si="0"/>
        <v>297</v>
      </c>
      <c r="BF16" s="181"/>
      <c r="BG16" s="183">
        <f t="shared" si="1"/>
        <v>336.73481000000004</v>
      </c>
      <c r="BH16" s="181">
        <f t="shared" si="2"/>
        <v>123</v>
      </c>
      <c r="BI16" s="181"/>
      <c r="BJ16" s="182">
        <f>SUM(H16,N16,T16,Z16,AF16,AL16,AR16,AX16,BD16)</f>
        <v>154.12588</v>
      </c>
      <c r="BK16" s="205">
        <f t="shared" si="3"/>
        <v>490.86069000000003</v>
      </c>
      <c r="BL16" s="130">
        <v>492.34608000000003</v>
      </c>
      <c r="BM16" s="205">
        <f t="shared" si="4"/>
        <v>1.4853899999999953</v>
      </c>
    </row>
    <row r="17" spans="1:65" s="130" customFormat="1" ht="18">
      <c r="A17" s="128">
        <v>4</v>
      </c>
      <c r="B17" s="129" t="s">
        <v>9</v>
      </c>
      <c r="C17" s="179">
        <v>23</v>
      </c>
      <c r="D17" s="191">
        <v>114351.48148148149</v>
      </c>
      <c r="E17" s="179">
        <v>30.8749</v>
      </c>
      <c r="F17" s="179">
        <v>7</v>
      </c>
      <c r="G17" s="192">
        <v>22517.22222222222</v>
      </c>
      <c r="H17" s="179">
        <v>6.079650000000001</v>
      </c>
      <c r="I17" s="179">
        <v>18</v>
      </c>
      <c r="J17" s="179">
        <v>37.186679999999996</v>
      </c>
      <c r="K17" s="179">
        <v>9.29667</v>
      </c>
      <c r="L17" s="179">
        <v>19</v>
      </c>
      <c r="M17" s="179">
        <v>21.583160000000003</v>
      </c>
      <c r="N17" s="179">
        <v>5.395790000000001</v>
      </c>
      <c r="O17" s="179">
        <v>2</v>
      </c>
      <c r="P17" s="179">
        <v>3.288338709677419</v>
      </c>
      <c r="Q17" s="179">
        <v>2.03877</v>
      </c>
      <c r="R17" s="179">
        <v>4</v>
      </c>
      <c r="S17" s="179">
        <v>4.756032258064517</v>
      </c>
      <c r="T17" s="179">
        <v>2.94874</v>
      </c>
      <c r="U17" s="179">
        <v>0</v>
      </c>
      <c r="V17" s="179">
        <v>0</v>
      </c>
      <c r="W17" s="179">
        <v>0</v>
      </c>
      <c r="X17" s="179">
        <v>0</v>
      </c>
      <c r="Y17" s="179">
        <v>0</v>
      </c>
      <c r="Z17" s="179">
        <v>0</v>
      </c>
      <c r="AA17" s="179">
        <v>4</v>
      </c>
      <c r="AB17" s="179">
        <v>1161.75</v>
      </c>
      <c r="AC17" s="179">
        <v>0.37176</v>
      </c>
      <c r="AD17" s="190">
        <v>0</v>
      </c>
      <c r="AE17" s="179">
        <v>0</v>
      </c>
      <c r="AF17" s="179">
        <v>0</v>
      </c>
      <c r="AG17" s="179">
        <v>5</v>
      </c>
      <c r="AH17" s="179">
        <v>12.551935483870967</v>
      </c>
      <c r="AI17" s="179">
        <v>3.8911</v>
      </c>
      <c r="AJ17" s="179">
        <v>3</v>
      </c>
      <c r="AK17" s="179">
        <v>0.2406774193548387</v>
      </c>
      <c r="AL17" s="179">
        <v>0.07461</v>
      </c>
      <c r="AM17" s="179">
        <v>28</v>
      </c>
      <c r="AN17" s="179">
        <v>9.634537777777778</v>
      </c>
      <c r="AO17" s="179">
        <v>21.677709999999998</v>
      </c>
      <c r="AP17" s="179">
        <v>15</v>
      </c>
      <c r="AQ17" s="179">
        <v>7.165137777777777</v>
      </c>
      <c r="AR17" s="179">
        <v>16.12156</v>
      </c>
      <c r="AS17" s="179">
        <v>75</v>
      </c>
      <c r="AT17" s="179">
        <v>96.2</v>
      </c>
      <c r="AU17" s="179">
        <v>76.64091</v>
      </c>
      <c r="AV17" s="179">
        <v>80</v>
      </c>
      <c r="AW17" s="179">
        <v>81.6</v>
      </c>
      <c r="AX17" s="179">
        <v>62.52490999999999</v>
      </c>
      <c r="AY17" s="179">
        <v>0</v>
      </c>
      <c r="AZ17" s="179">
        <v>0</v>
      </c>
      <c r="BA17" s="179">
        <v>0</v>
      </c>
      <c r="BB17" s="179">
        <v>0</v>
      </c>
      <c r="BC17" s="179">
        <v>0</v>
      </c>
      <c r="BD17" s="179">
        <v>0</v>
      </c>
      <c r="BE17" s="180">
        <f t="shared" si="0"/>
        <v>155</v>
      </c>
      <c r="BF17" s="181"/>
      <c r="BG17" s="182">
        <f t="shared" si="1"/>
        <v>144.79182000000003</v>
      </c>
      <c r="BH17" s="181">
        <f t="shared" si="2"/>
        <v>128</v>
      </c>
      <c r="BI17" s="181"/>
      <c r="BJ17" s="182">
        <f>SUM(H17,N17,T17,Z17,AF17,AL17,AR17,AX17,BD17)</f>
        <v>93.14526</v>
      </c>
      <c r="BK17" s="205">
        <f t="shared" si="3"/>
        <v>237.93708000000004</v>
      </c>
      <c r="BL17" s="130">
        <v>238.80804</v>
      </c>
      <c r="BM17" s="205">
        <f t="shared" si="4"/>
        <v>0.8709599999999682</v>
      </c>
    </row>
    <row r="18" spans="1:65" s="130" customFormat="1" ht="18">
      <c r="A18" s="128">
        <v>5</v>
      </c>
      <c r="B18" s="129" t="s">
        <v>11</v>
      </c>
      <c r="C18" s="179">
        <v>11</v>
      </c>
      <c r="D18" s="180">
        <v>22061.11</v>
      </c>
      <c r="E18" s="179">
        <v>9.38367</v>
      </c>
      <c r="F18" s="179">
        <v>4</v>
      </c>
      <c r="G18" s="179">
        <v>5115</v>
      </c>
      <c r="H18" s="179">
        <v>1.96885</v>
      </c>
      <c r="I18" s="179">
        <v>3</v>
      </c>
      <c r="J18" s="179">
        <v>19.76</v>
      </c>
      <c r="K18" s="184">
        <v>3.6292</v>
      </c>
      <c r="L18" s="179">
        <v>0</v>
      </c>
      <c r="M18" s="179">
        <v>0</v>
      </c>
      <c r="N18" s="184">
        <v>0</v>
      </c>
      <c r="O18" s="180">
        <v>5</v>
      </c>
      <c r="P18" s="180">
        <v>6.675</v>
      </c>
      <c r="Q18" s="184">
        <v>4.58011</v>
      </c>
      <c r="R18" s="180">
        <v>3</v>
      </c>
      <c r="S18" s="180">
        <v>4.3</v>
      </c>
      <c r="T18" s="184">
        <v>1.65872</v>
      </c>
      <c r="U18" s="179">
        <v>3</v>
      </c>
      <c r="V18" s="179">
        <v>2272</v>
      </c>
      <c r="W18" s="179">
        <v>3.34138</v>
      </c>
      <c r="X18" s="179">
        <v>0</v>
      </c>
      <c r="Y18" s="179">
        <v>0</v>
      </c>
      <c r="Z18" s="179">
        <v>0</v>
      </c>
      <c r="AA18" s="179">
        <v>2</v>
      </c>
      <c r="AB18" s="179">
        <v>2673</v>
      </c>
      <c r="AC18" s="179">
        <v>2.03551</v>
      </c>
      <c r="AD18" s="179">
        <v>0</v>
      </c>
      <c r="AE18" s="179">
        <v>0</v>
      </c>
      <c r="AF18" s="179">
        <v>0</v>
      </c>
      <c r="AG18" s="179">
        <v>2</v>
      </c>
      <c r="AH18" s="179">
        <v>10.2015</v>
      </c>
      <c r="AI18" s="179">
        <v>7.20501</v>
      </c>
      <c r="AJ18" s="179">
        <v>0</v>
      </c>
      <c r="AK18" s="179">
        <v>0</v>
      </c>
      <c r="AL18" s="179">
        <v>0</v>
      </c>
      <c r="AM18" s="179">
        <v>42</v>
      </c>
      <c r="AN18" s="179">
        <v>26.888</v>
      </c>
      <c r="AO18" s="179">
        <v>61.6064</v>
      </c>
      <c r="AP18" s="179">
        <v>29</v>
      </c>
      <c r="AQ18" s="179">
        <v>8.467</v>
      </c>
      <c r="AR18" s="179">
        <v>19.79578</v>
      </c>
      <c r="AS18" s="179">
        <v>130</v>
      </c>
      <c r="AT18" s="185">
        <v>213.33400000000003</v>
      </c>
      <c r="AU18" s="179">
        <v>146.5233</v>
      </c>
      <c r="AV18" s="179">
        <v>32</v>
      </c>
      <c r="AW18" s="185">
        <v>25.08</v>
      </c>
      <c r="AX18" s="179">
        <v>18.2233</v>
      </c>
      <c r="AY18" s="179">
        <v>0</v>
      </c>
      <c r="AZ18" s="179">
        <v>0</v>
      </c>
      <c r="BA18" s="179">
        <v>0</v>
      </c>
      <c r="BB18" s="179">
        <v>0</v>
      </c>
      <c r="BC18" s="179">
        <v>0</v>
      </c>
      <c r="BD18" s="179">
        <v>0</v>
      </c>
      <c r="BE18" s="180">
        <f t="shared" si="0"/>
        <v>198</v>
      </c>
      <c r="BF18" s="181"/>
      <c r="BG18" s="182">
        <f t="shared" si="1"/>
        <v>238.30458000000002</v>
      </c>
      <c r="BH18" s="181">
        <f t="shared" si="2"/>
        <v>68</v>
      </c>
      <c r="BI18" s="181"/>
      <c r="BJ18" s="182">
        <f aca="true" t="shared" si="5" ref="BJ18:BJ26">SUM(H18,N18,T18,Z18,AF18,AL18,AR18,AX18,BD18)</f>
        <v>41.646649999999994</v>
      </c>
      <c r="BK18" s="205">
        <f t="shared" si="3"/>
        <v>279.95123</v>
      </c>
      <c r="BL18" s="130">
        <v>311.8899</v>
      </c>
      <c r="BM18" s="205">
        <f t="shared" si="4"/>
        <v>31.938670000000002</v>
      </c>
    </row>
    <row r="19" spans="1:65" s="204" customFormat="1" ht="18">
      <c r="A19" s="198">
        <v>6</v>
      </c>
      <c r="B19" s="199" t="s">
        <v>1</v>
      </c>
      <c r="C19" s="190">
        <v>8</v>
      </c>
      <c r="D19" s="200">
        <v>21777</v>
      </c>
      <c r="E19" s="190">
        <v>7.53253</v>
      </c>
      <c r="F19" s="190">
        <v>8</v>
      </c>
      <c r="G19" s="190">
        <v>11510</v>
      </c>
      <c r="H19" s="190">
        <v>6.42145</v>
      </c>
      <c r="I19" s="190">
        <v>32</v>
      </c>
      <c r="J19" s="190">
        <v>23.66</v>
      </c>
      <c r="K19" s="190">
        <v>16.198421</v>
      </c>
      <c r="L19" s="190">
        <v>40</v>
      </c>
      <c r="M19" s="190">
        <v>27.27</v>
      </c>
      <c r="N19" s="190">
        <v>17.07079</v>
      </c>
      <c r="O19" s="190">
        <v>9</v>
      </c>
      <c r="P19" s="190">
        <v>311.36</v>
      </c>
      <c r="Q19" s="190">
        <v>6.66808</v>
      </c>
      <c r="R19" s="190">
        <v>11</v>
      </c>
      <c r="S19" s="190">
        <v>269.95</v>
      </c>
      <c r="T19" s="190">
        <v>5.658</v>
      </c>
      <c r="U19" s="190">
        <v>0</v>
      </c>
      <c r="V19" s="190">
        <v>0</v>
      </c>
      <c r="W19" s="190">
        <v>0</v>
      </c>
      <c r="X19" s="190">
        <v>1</v>
      </c>
      <c r="Y19" s="190">
        <v>54</v>
      </c>
      <c r="Z19" s="190">
        <v>2.0174</v>
      </c>
      <c r="AA19" s="190">
        <v>4</v>
      </c>
      <c r="AB19" s="190">
        <v>1754.82</v>
      </c>
      <c r="AC19" s="190">
        <v>0.46804</v>
      </c>
      <c r="AD19" s="190">
        <v>4</v>
      </c>
      <c r="AE19" s="190">
        <v>3816</v>
      </c>
      <c r="AF19" s="190">
        <v>2.93535</v>
      </c>
      <c r="AG19" s="190">
        <v>11</v>
      </c>
      <c r="AH19" s="190">
        <v>2.648</v>
      </c>
      <c r="AI19" s="190">
        <v>5.59965</v>
      </c>
      <c r="AJ19" s="190">
        <v>13</v>
      </c>
      <c r="AK19" s="190">
        <v>29.92</v>
      </c>
      <c r="AL19" s="190">
        <v>7.81728</v>
      </c>
      <c r="AM19" s="190">
        <v>20</v>
      </c>
      <c r="AN19" s="190">
        <v>168.601</v>
      </c>
      <c r="AO19" s="190">
        <v>13.76652</v>
      </c>
      <c r="AP19" s="190">
        <v>12</v>
      </c>
      <c r="AQ19" s="190">
        <v>5.883</v>
      </c>
      <c r="AR19" s="190">
        <v>5.36115</v>
      </c>
      <c r="AS19" s="190">
        <v>75</v>
      </c>
      <c r="AT19" s="190">
        <v>65.883</v>
      </c>
      <c r="AU19" s="190">
        <v>58.87943</v>
      </c>
      <c r="AV19" s="190">
        <v>35</v>
      </c>
      <c r="AW19" s="190">
        <v>24.895</v>
      </c>
      <c r="AX19" s="190">
        <v>19.38835</v>
      </c>
      <c r="AY19" s="201">
        <v>0</v>
      </c>
      <c r="AZ19" s="201">
        <v>0</v>
      </c>
      <c r="BA19" s="201">
        <v>0</v>
      </c>
      <c r="BB19" s="201">
        <v>0</v>
      </c>
      <c r="BC19" s="201">
        <v>0</v>
      </c>
      <c r="BD19" s="201">
        <v>0</v>
      </c>
      <c r="BE19" s="180">
        <f t="shared" si="0"/>
        <v>159</v>
      </c>
      <c r="BF19" s="202"/>
      <c r="BG19" s="203">
        <f t="shared" si="1"/>
        <v>109.112671</v>
      </c>
      <c r="BH19" s="181">
        <f t="shared" si="2"/>
        <v>124</v>
      </c>
      <c r="BI19" s="202"/>
      <c r="BJ19" s="203">
        <f t="shared" si="5"/>
        <v>66.66977</v>
      </c>
      <c r="BK19" s="205">
        <f t="shared" si="3"/>
        <v>175.782441</v>
      </c>
      <c r="BL19" s="204">
        <v>192.945501</v>
      </c>
      <c r="BM19" s="205">
        <f t="shared" si="4"/>
        <v>17.16306</v>
      </c>
    </row>
    <row r="20" spans="1:65" s="130" customFormat="1" ht="18">
      <c r="A20" s="128">
        <v>7</v>
      </c>
      <c r="B20" s="129" t="s">
        <v>10</v>
      </c>
      <c r="C20" s="179">
        <v>15</v>
      </c>
      <c r="D20" s="180">
        <v>27585.125</v>
      </c>
      <c r="E20" s="179">
        <v>11.75855</v>
      </c>
      <c r="F20" s="179">
        <v>8</v>
      </c>
      <c r="G20" s="179">
        <v>22200</v>
      </c>
      <c r="H20" s="179">
        <v>10.00334</v>
      </c>
      <c r="I20" s="179">
        <v>15</v>
      </c>
      <c r="J20" s="179">
        <v>45.3</v>
      </c>
      <c r="K20" s="179">
        <v>8.24081</v>
      </c>
      <c r="L20" s="179">
        <v>18</v>
      </c>
      <c r="M20" s="179">
        <v>61.5</v>
      </c>
      <c r="N20" s="179">
        <v>7.98023</v>
      </c>
      <c r="O20" s="179">
        <v>6</v>
      </c>
      <c r="P20" s="179">
        <v>11.9</v>
      </c>
      <c r="Q20" s="179">
        <v>8.31204</v>
      </c>
      <c r="R20" s="179">
        <v>2</v>
      </c>
      <c r="S20" s="179">
        <v>0.7</v>
      </c>
      <c r="T20" s="179">
        <v>0.5719</v>
      </c>
      <c r="U20" s="179">
        <v>17</v>
      </c>
      <c r="V20" s="179">
        <v>60</v>
      </c>
      <c r="W20" s="179">
        <v>11.16618</v>
      </c>
      <c r="X20" s="179">
        <v>5</v>
      </c>
      <c r="Y20" s="179">
        <v>12.5</v>
      </c>
      <c r="Z20" s="179">
        <v>7.14498</v>
      </c>
      <c r="AA20" s="179">
        <v>3</v>
      </c>
      <c r="AB20" s="179">
        <v>28326</v>
      </c>
      <c r="AC20" s="179">
        <v>10.32872</v>
      </c>
      <c r="AD20" s="179">
        <v>3</v>
      </c>
      <c r="AE20" s="179">
        <v>500</v>
      </c>
      <c r="AF20" s="179">
        <v>0</v>
      </c>
      <c r="AG20" s="179">
        <v>17</v>
      </c>
      <c r="AH20" s="179">
        <v>71</v>
      </c>
      <c r="AI20" s="179">
        <v>27.18355</v>
      </c>
      <c r="AJ20" s="179">
        <v>4</v>
      </c>
      <c r="AK20" s="179">
        <v>1.3</v>
      </c>
      <c r="AL20" s="179">
        <v>1.5708</v>
      </c>
      <c r="AM20" s="179">
        <v>74</v>
      </c>
      <c r="AN20" s="179">
        <v>49.3</v>
      </c>
      <c r="AO20" s="179">
        <v>108.02756</v>
      </c>
      <c r="AP20" s="179">
        <v>37</v>
      </c>
      <c r="AQ20" s="179">
        <v>5.65</v>
      </c>
      <c r="AR20" s="179">
        <v>19.19518</v>
      </c>
      <c r="AS20" s="179">
        <v>103</v>
      </c>
      <c r="AT20" s="179">
        <v>138.11</v>
      </c>
      <c r="AU20" s="179">
        <v>110.05479</v>
      </c>
      <c r="AV20" s="179">
        <v>50</v>
      </c>
      <c r="AW20" s="179">
        <v>6.9</v>
      </c>
      <c r="AX20" s="179">
        <v>10.07435</v>
      </c>
      <c r="AY20" s="179">
        <v>0</v>
      </c>
      <c r="AZ20" s="179">
        <v>0</v>
      </c>
      <c r="BA20" s="179">
        <v>0</v>
      </c>
      <c r="BB20" s="179">
        <v>0</v>
      </c>
      <c r="BC20" s="179">
        <v>0</v>
      </c>
      <c r="BD20" s="179">
        <v>0</v>
      </c>
      <c r="BE20" s="180">
        <f t="shared" si="0"/>
        <v>250</v>
      </c>
      <c r="BF20" s="181"/>
      <c r="BG20" s="182">
        <f t="shared" si="1"/>
        <v>295.07219999999995</v>
      </c>
      <c r="BH20" s="181">
        <f t="shared" si="2"/>
        <v>127</v>
      </c>
      <c r="BI20" s="181"/>
      <c r="BJ20" s="182">
        <f t="shared" si="5"/>
        <v>56.540780000000005</v>
      </c>
      <c r="BK20" s="205">
        <f t="shared" si="3"/>
        <v>351.61297999999994</v>
      </c>
      <c r="BL20" s="130">
        <v>354.0862</v>
      </c>
      <c r="BM20" s="205">
        <f t="shared" si="4"/>
        <v>2.473220000000083</v>
      </c>
    </row>
    <row r="21" spans="1:65" s="130" customFormat="1" ht="18">
      <c r="A21" s="128">
        <v>8</v>
      </c>
      <c r="B21" s="129" t="s">
        <v>6</v>
      </c>
      <c r="C21" s="179">
        <v>3</v>
      </c>
      <c r="D21" s="180">
        <v>11080</v>
      </c>
      <c r="E21" s="179">
        <v>3.05647</v>
      </c>
      <c r="F21" s="179">
        <v>6</v>
      </c>
      <c r="G21" s="179">
        <v>7216</v>
      </c>
      <c r="H21" s="179">
        <v>2.14079</v>
      </c>
      <c r="I21" s="179">
        <v>24</v>
      </c>
      <c r="J21" s="179">
        <v>21.34</v>
      </c>
      <c r="K21" s="179">
        <v>5.9009</v>
      </c>
      <c r="L21" s="179">
        <v>53</v>
      </c>
      <c r="M21" s="179">
        <v>50.65</v>
      </c>
      <c r="N21" s="179">
        <v>19.14611</v>
      </c>
      <c r="O21" s="179">
        <v>34</v>
      </c>
      <c r="P21" s="179">
        <v>48.21</v>
      </c>
      <c r="Q21" s="179">
        <v>27.36</v>
      </c>
      <c r="R21" s="179">
        <v>3</v>
      </c>
      <c r="S21" s="179">
        <v>6</v>
      </c>
      <c r="T21" s="179">
        <v>3.87</v>
      </c>
      <c r="U21" s="179">
        <v>5</v>
      </c>
      <c r="V21" s="179">
        <v>6.5</v>
      </c>
      <c r="W21" s="179">
        <v>6.93066</v>
      </c>
      <c r="X21" s="179">
        <v>0</v>
      </c>
      <c r="Y21" s="179">
        <v>0</v>
      </c>
      <c r="Z21" s="179">
        <v>0</v>
      </c>
      <c r="AA21" s="179">
        <v>0</v>
      </c>
      <c r="AB21" s="179">
        <v>0</v>
      </c>
      <c r="AC21" s="179">
        <v>0</v>
      </c>
      <c r="AD21" s="179">
        <v>0</v>
      </c>
      <c r="AE21" s="179">
        <v>0</v>
      </c>
      <c r="AF21" s="179">
        <v>0</v>
      </c>
      <c r="AG21" s="179">
        <v>3</v>
      </c>
      <c r="AH21" s="179">
        <v>6.5</v>
      </c>
      <c r="AI21" s="179">
        <v>2.8914</v>
      </c>
      <c r="AJ21" s="179">
        <v>0</v>
      </c>
      <c r="AK21" s="179">
        <v>0</v>
      </c>
      <c r="AL21" s="179">
        <v>0</v>
      </c>
      <c r="AM21" s="179">
        <v>13</v>
      </c>
      <c r="AN21" s="179">
        <v>6.8</v>
      </c>
      <c r="AO21" s="179">
        <v>15.9256</v>
      </c>
      <c r="AP21" s="179">
        <v>15</v>
      </c>
      <c r="AQ21" s="179">
        <v>13.79</v>
      </c>
      <c r="AR21" s="179">
        <v>28.82239</v>
      </c>
      <c r="AS21" s="179">
        <v>36</v>
      </c>
      <c r="AT21" s="179">
        <v>38.685</v>
      </c>
      <c r="AU21" s="179">
        <v>28.50562</v>
      </c>
      <c r="AV21" s="179">
        <v>12</v>
      </c>
      <c r="AW21" s="179">
        <v>14.16</v>
      </c>
      <c r="AX21" s="179">
        <v>13.82284</v>
      </c>
      <c r="AY21" s="179">
        <v>0</v>
      </c>
      <c r="AZ21" s="179">
        <v>0</v>
      </c>
      <c r="BA21" s="179">
        <v>0</v>
      </c>
      <c r="BB21" s="179">
        <v>0</v>
      </c>
      <c r="BC21" s="179">
        <v>0</v>
      </c>
      <c r="BD21" s="179">
        <v>0</v>
      </c>
      <c r="BE21" s="180">
        <f t="shared" si="0"/>
        <v>118</v>
      </c>
      <c r="BF21" s="181"/>
      <c r="BG21" s="182">
        <f t="shared" si="1"/>
        <v>90.57065</v>
      </c>
      <c r="BH21" s="181">
        <f t="shared" si="2"/>
        <v>89</v>
      </c>
      <c r="BI21" s="181"/>
      <c r="BJ21" s="182">
        <f t="shared" si="5"/>
        <v>67.80213</v>
      </c>
      <c r="BK21" s="206">
        <f t="shared" si="3"/>
        <v>158.37278</v>
      </c>
      <c r="BL21" s="130">
        <v>153.70922000000002</v>
      </c>
      <c r="BM21" s="206">
        <f t="shared" si="4"/>
        <v>-4.66355999999999</v>
      </c>
    </row>
    <row r="22" spans="1:65" s="130" customFormat="1" ht="18">
      <c r="A22" s="128">
        <v>9</v>
      </c>
      <c r="B22" s="129" t="s">
        <v>7</v>
      </c>
      <c r="C22" s="179">
        <v>0</v>
      </c>
      <c r="D22" s="180">
        <v>0</v>
      </c>
      <c r="E22" s="179">
        <v>0</v>
      </c>
      <c r="F22" s="179">
        <v>2</v>
      </c>
      <c r="G22" s="179">
        <v>4036</v>
      </c>
      <c r="H22" s="179">
        <v>1.63506</v>
      </c>
      <c r="I22" s="179">
        <v>1</v>
      </c>
      <c r="J22" s="179">
        <v>15</v>
      </c>
      <c r="K22" s="179">
        <v>4.13117</v>
      </c>
      <c r="L22" s="179">
        <v>3</v>
      </c>
      <c r="M22" s="179">
        <v>37.82</v>
      </c>
      <c r="N22" s="179">
        <v>11.26622</v>
      </c>
      <c r="O22" s="179">
        <v>55</v>
      </c>
      <c r="P22" s="179">
        <v>57.76</v>
      </c>
      <c r="Q22" s="179">
        <v>46.23853</v>
      </c>
      <c r="R22" s="179">
        <v>19</v>
      </c>
      <c r="S22" s="179">
        <v>110.05</v>
      </c>
      <c r="T22" s="179">
        <v>22.17961</v>
      </c>
      <c r="U22" s="179">
        <v>0</v>
      </c>
      <c r="V22" s="179">
        <v>0</v>
      </c>
      <c r="W22" s="179">
        <v>0</v>
      </c>
      <c r="X22" s="179">
        <v>0</v>
      </c>
      <c r="Y22" s="179">
        <v>0</v>
      </c>
      <c r="Z22" s="179">
        <v>0</v>
      </c>
      <c r="AA22" s="179">
        <v>1</v>
      </c>
      <c r="AB22" s="179">
        <v>22952.42857142857</v>
      </c>
      <c r="AC22" s="179">
        <v>8.03335</v>
      </c>
      <c r="AD22" s="179">
        <v>2</v>
      </c>
      <c r="AE22" s="179">
        <v>10426.771428571428</v>
      </c>
      <c r="AF22" s="179">
        <v>3.64937</v>
      </c>
      <c r="AG22" s="179">
        <v>3</v>
      </c>
      <c r="AH22" s="179">
        <v>5.88</v>
      </c>
      <c r="AI22" s="179">
        <v>3.4248</v>
      </c>
      <c r="AJ22" s="179">
        <v>0</v>
      </c>
      <c r="AK22" s="179">
        <v>0</v>
      </c>
      <c r="AL22" s="179">
        <v>0</v>
      </c>
      <c r="AM22" s="179">
        <v>15</v>
      </c>
      <c r="AN22" s="179">
        <v>16.21</v>
      </c>
      <c r="AO22" s="179">
        <v>18.5519</v>
      </c>
      <c r="AP22" s="179">
        <v>13</v>
      </c>
      <c r="AQ22" s="179">
        <v>15.8</v>
      </c>
      <c r="AR22" s="179">
        <v>27.04341</v>
      </c>
      <c r="AS22" s="179">
        <v>19</v>
      </c>
      <c r="AT22" s="179">
        <v>14.05</v>
      </c>
      <c r="AU22" s="179">
        <v>16.02636</v>
      </c>
      <c r="AV22" s="179">
        <v>19</v>
      </c>
      <c r="AW22" s="179">
        <v>12.2</v>
      </c>
      <c r="AX22" s="179">
        <v>16.86411</v>
      </c>
      <c r="AY22" s="179">
        <v>0</v>
      </c>
      <c r="AZ22" s="179">
        <v>0</v>
      </c>
      <c r="BA22" s="179">
        <v>0</v>
      </c>
      <c r="BB22" s="179">
        <v>0</v>
      </c>
      <c r="BC22" s="179">
        <v>0</v>
      </c>
      <c r="BD22" s="179">
        <v>0</v>
      </c>
      <c r="BE22" s="180">
        <f t="shared" si="0"/>
        <v>94</v>
      </c>
      <c r="BF22" s="181"/>
      <c r="BG22" s="182">
        <f t="shared" si="1"/>
        <v>96.40610999999998</v>
      </c>
      <c r="BH22" s="181">
        <f t="shared" si="2"/>
        <v>58</v>
      </c>
      <c r="BI22" s="181"/>
      <c r="BJ22" s="182">
        <f t="shared" si="5"/>
        <v>82.63777999999999</v>
      </c>
      <c r="BK22" s="205">
        <f t="shared" si="3"/>
        <v>179.04388999999998</v>
      </c>
      <c r="BL22" s="130">
        <v>182.07533</v>
      </c>
      <c r="BM22" s="205">
        <f t="shared" si="4"/>
        <v>3.031440000000032</v>
      </c>
    </row>
    <row r="23" spans="1:65" s="130" customFormat="1" ht="18">
      <c r="A23" s="128">
        <v>10</v>
      </c>
      <c r="B23" s="129" t="s">
        <v>0</v>
      </c>
      <c r="C23" s="179">
        <v>0</v>
      </c>
      <c r="D23" s="180">
        <v>0</v>
      </c>
      <c r="E23" s="179">
        <v>0</v>
      </c>
      <c r="F23" s="179">
        <v>2</v>
      </c>
      <c r="G23" s="179">
        <v>8529</v>
      </c>
      <c r="H23" s="179">
        <v>4.35315</v>
      </c>
      <c r="I23" s="179">
        <v>22</v>
      </c>
      <c r="J23" s="179">
        <v>9.1</v>
      </c>
      <c r="K23" s="179">
        <v>4.52592</v>
      </c>
      <c r="L23" s="179">
        <v>153</v>
      </c>
      <c r="M23" s="179">
        <v>88</v>
      </c>
      <c r="N23" s="179">
        <v>73.0276</v>
      </c>
      <c r="O23" s="179">
        <v>0</v>
      </c>
      <c r="P23" s="179">
        <v>0</v>
      </c>
      <c r="Q23" s="179">
        <v>0</v>
      </c>
      <c r="R23" s="179">
        <v>0</v>
      </c>
      <c r="S23" s="179">
        <v>0</v>
      </c>
      <c r="T23" s="179">
        <v>0</v>
      </c>
      <c r="U23" s="179">
        <v>0</v>
      </c>
      <c r="V23" s="179">
        <v>0</v>
      </c>
      <c r="W23" s="179">
        <v>0</v>
      </c>
      <c r="X23" s="179">
        <v>0</v>
      </c>
      <c r="Y23" s="179">
        <v>0</v>
      </c>
      <c r="Z23" s="179">
        <v>0</v>
      </c>
      <c r="AA23" s="179">
        <v>0</v>
      </c>
      <c r="AB23" s="179">
        <v>0</v>
      </c>
      <c r="AC23" s="179">
        <v>0</v>
      </c>
      <c r="AD23" s="179">
        <v>2</v>
      </c>
      <c r="AE23" s="179">
        <v>3802</v>
      </c>
      <c r="AF23" s="179">
        <v>0.88097</v>
      </c>
      <c r="AG23" s="179">
        <v>1</v>
      </c>
      <c r="AH23" s="179">
        <v>1.5</v>
      </c>
      <c r="AI23" s="179">
        <v>0.1656</v>
      </c>
      <c r="AJ23" s="179">
        <v>3</v>
      </c>
      <c r="AK23" s="179">
        <v>5</v>
      </c>
      <c r="AL23" s="179">
        <v>0.7499</v>
      </c>
      <c r="AM23" s="179">
        <v>11</v>
      </c>
      <c r="AN23" s="179">
        <v>12.84</v>
      </c>
      <c r="AO23" s="179">
        <v>12.40558</v>
      </c>
      <c r="AP23" s="179">
        <v>6</v>
      </c>
      <c r="AQ23" s="179">
        <v>7.5</v>
      </c>
      <c r="AR23" s="179">
        <v>4.20174</v>
      </c>
      <c r="AS23" s="179">
        <v>89</v>
      </c>
      <c r="AT23" s="179">
        <v>118.45</v>
      </c>
      <c r="AU23" s="179">
        <v>108.76647999999997</v>
      </c>
      <c r="AV23" s="179">
        <v>72</v>
      </c>
      <c r="AW23" s="179">
        <v>94.17</v>
      </c>
      <c r="AX23" s="179">
        <v>124.96261000000001</v>
      </c>
      <c r="AY23" s="179">
        <v>0</v>
      </c>
      <c r="AZ23" s="179">
        <v>0</v>
      </c>
      <c r="BA23" s="179">
        <v>0</v>
      </c>
      <c r="BB23" s="179"/>
      <c r="BC23" s="179">
        <v>0</v>
      </c>
      <c r="BD23" s="179">
        <v>0</v>
      </c>
      <c r="BE23" s="180">
        <f t="shared" si="0"/>
        <v>123</v>
      </c>
      <c r="BF23" s="181"/>
      <c r="BG23" s="182">
        <f t="shared" si="1"/>
        <v>125.86357999999997</v>
      </c>
      <c r="BH23" s="181">
        <f t="shared" si="2"/>
        <v>238</v>
      </c>
      <c r="BI23" s="181"/>
      <c r="BJ23" s="182">
        <f t="shared" si="5"/>
        <v>208.17597</v>
      </c>
      <c r="BK23" s="205">
        <f t="shared" si="3"/>
        <v>334.03954999999996</v>
      </c>
      <c r="BL23" s="130">
        <v>337.02819999999997</v>
      </c>
      <c r="BM23" s="205">
        <f t="shared" si="4"/>
        <v>2.988650000000007</v>
      </c>
    </row>
    <row r="24" spans="1:65" s="130" customFormat="1" ht="18">
      <c r="A24" s="128">
        <v>11</v>
      </c>
      <c r="B24" s="129" t="s">
        <v>8</v>
      </c>
      <c r="C24" s="179">
        <v>1</v>
      </c>
      <c r="D24" s="180">
        <v>1069</v>
      </c>
      <c r="E24" s="179">
        <v>0.77588</v>
      </c>
      <c r="F24" s="179">
        <v>0</v>
      </c>
      <c r="G24" s="179">
        <v>0</v>
      </c>
      <c r="H24" s="179">
        <v>0</v>
      </c>
      <c r="I24" s="179">
        <v>7</v>
      </c>
      <c r="J24" s="179">
        <v>57.175</v>
      </c>
      <c r="K24" s="179">
        <v>10.921</v>
      </c>
      <c r="L24" s="179">
        <v>1</v>
      </c>
      <c r="M24" s="179">
        <v>187.5</v>
      </c>
      <c r="N24" s="179">
        <v>3.28935</v>
      </c>
      <c r="O24" s="179">
        <v>77</v>
      </c>
      <c r="P24" s="179">
        <v>114.5</v>
      </c>
      <c r="Q24" s="179">
        <v>61.64676</v>
      </c>
      <c r="R24" s="179">
        <v>2</v>
      </c>
      <c r="S24" s="179">
        <v>0.5</v>
      </c>
      <c r="T24" s="179">
        <v>0.59933</v>
      </c>
      <c r="U24" s="179">
        <v>0</v>
      </c>
      <c r="V24" s="179">
        <v>0</v>
      </c>
      <c r="W24" s="179">
        <v>0</v>
      </c>
      <c r="X24" s="179">
        <v>0</v>
      </c>
      <c r="Y24" s="179">
        <v>0</v>
      </c>
      <c r="Z24" s="179">
        <v>0</v>
      </c>
      <c r="AA24" s="179">
        <v>0</v>
      </c>
      <c r="AB24" s="179">
        <v>0</v>
      </c>
      <c r="AC24" s="179">
        <v>0</v>
      </c>
      <c r="AD24" s="179">
        <v>0</v>
      </c>
      <c r="AE24" s="179">
        <v>0</v>
      </c>
      <c r="AF24" s="179">
        <v>0</v>
      </c>
      <c r="AG24" s="179">
        <v>0</v>
      </c>
      <c r="AH24" s="179">
        <v>0</v>
      </c>
      <c r="AI24" s="179">
        <v>0</v>
      </c>
      <c r="AJ24" s="179">
        <v>0</v>
      </c>
      <c r="AK24" s="179">
        <v>0</v>
      </c>
      <c r="AL24" s="179">
        <v>0</v>
      </c>
      <c r="AM24" s="179">
        <v>20</v>
      </c>
      <c r="AN24" s="179">
        <v>4.673</v>
      </c>
      <c r="AO24" s="179">
        <v>29.39476</v>
      </c>
      <c r="AP24" s="179">
        <v>10</v>
      </c>
      <c r="AQ24" s="179">
        <v>0.45</v>
      </c>
      <c r="AR24" s="179">
        <v>8.69225</v>
      </c>
      <c r="AS24" s="179">
        <v>66</v>
      </c>
      <c r="AT24" s="179">
        <v>108.5</v>
      </c>
      <c r="AU24" s="179">
        <v>76.94671</v>
      </c>
      <c r="AV24" s="179">
        <v>0</v>
      </c>
      <c r="AW24" s="179">
        <v>0</v>
      </c>
      <c r="AX24" s="179">
        <v>0</v>
      </c>
      <c r="AY24" s="179"/>
      <c r="AZ24" s="179">
        <v>0</v>
      </c>
      <c r="BA24" s="179">
        <v>0</v>
      </c>
      <c r="BB24" s="179">
        <v>0</v>
      </c>
      <c r="BC24" s="179">
        <v>0</v>
      </c>
      <c r="BD24" s="179">
        <v>0</v>
      </c>
      <c r="BE24" s="180">
        <f t="shared" si="0"/>
        <v>171</v>
      </c>
      <c r="BF24" s="181"/>
      <c r="BG24" s="182">
        <f t="shared" si="1"/>
        <v>179.68511</v>
      </c>
      <c r="BH24" s="181">
        <f t="shared" si="2"/>
        <v>13</v>
      </c>
      <c r="BI24" s="181"/>
      <c r="BJ24" s="182">
        <f t="shared" si="5"/>
        <v>12.58093</v>
      </c>
      <c r="BK24" s="205">
        <f t="shared" si="3"/>
        <v>192.26604</v>
      </c>
      <c r="BL24" s="130">
        <v>192.6378</v>
      </c>
      <c r="BM24" s="205">
        <f t="shared" si="4"/>
        <v>0.37175999999999476</v>
      </c>
    </row>
    <row r="25" spans="1:65" s="130" customFormat="1" ht="18">
      <c r="A25" s="128">
        <v>12</v>
      </c>
      <c r="B25" s="129" t="s">
        <v>4</v>
      </c>
      <c r="C25" s="179">
        <v>4</v>
      </c>
      <c r="D25" s="180">
        <v>11341.8</v>
      </c>
      <c r="E25" s="179">
        <v>3.79746</v>
      </c>
      <c r="F25" s="179">
        <v>2</v>
      </c>
      <c r="G25" s="179">
        <v>1887.14</v>
      </c>
      <c r="H25" s="179">
        <v>0.574</v>
      </c>
      <c r="I25" s="207">
        <v>5</v>
      </c>
      <c r="J25" s="208">
        <v>4.5</v>
      </c>
      <c r="K25" s="207">
        <v>0.51714</v>
      </c>
      <c r="L25" s="207">
        <v>83</v>
      </c>
      <c r="M25" s="207">
        <v>326.48</v>
      </c>
      <c r="N25" s="207">
        <v>54.51772</v>
      </c>
      <c r="O25" s="179">
        <v>0</v>
      </c>
      <c r="P25" s="179">
        <v>0</v>
      </c>
      <c r="Q25" s="179">
        <v>0</v>
      </c>
      <c r="R25" s="179">
        <v>0</v>
      </c>
      <c r="S25" s="179">
        <v>0</v>
      </c>
      <c r="T25" s="179">
        <v>0</v>
      </c>
      <c r="U25" s="179">
        <v>0</v>
      </c>
      <c r="V25" s="179">
        <v>0</v>
      </c>
      <c r="W25" s="179">
        <v>0</v>
      </c>
      <c r="X25" s="179">
        <v>0</v>
      </c>
      <c r="Y25" s="179">
        <v>0</v>
      </c>
      <c r="Z25" s="179">
        <v>0</v>
      </c>
      <c r="AA25" s="179">
        <v>1</v>
      </c>
      <c r="AB25" s="179">
        <v>3</v>
      </c>
      <c r="AC25" s="179">
        <v>9.6416</v>
      </c>
      <c r="AD25" s="179">
        <v>0</v>
      </c>
      <c r="AE25" s="179">
        <v>0</v>
      </c>
      <c r="AF25" s="179">
        <v>0</v>
      </c>
      <c r="AG25" s="179">
        <v>9</v>
      </c>
      <c r="AH25" s="179">
        <v>5.542</v>
      </c>
      <c r="AI25" s="179">
        <v>5.08203</v>
      </c>
      <c r="AJ25" s="179">
        <v>3</v>
      </c>
      <c r="AK25" s="179">
        <v>2.8</v>
      </c>
      <c r="AL25" s="179">
        <v>3.04946</v>
      </c>
      <c r="AM25" s="179">
        <v>7</v>
      </c>
      <c r="AN25" s="179">
        <v>23</v>
      </c>
      <c r="AO25" s="179">
        <v>21.94658</v>
      </c>
      <c r="AP25" s="179">
        <v>0</v>
      </c>
      <c r="AQ25" s="179">
        <v>0</v>
      </c>
      <c r="AR25" s="179">
        <v>0</v>
      </c>
      <c r="AS25" s="179">
        <v>72</v>
      </c>
      <c r="AT25" s="179">
        <v>103.439</v>
      </c>
      <c r="AU25" s="179">
        <v>79.44424</v>
      </c>
      <c r="AV25" s="179">
        <v>34</v>
      </c>
      <c r="AW25" s="179">
        <v>519.9</v>
      </c>
      <c r="AX25" s="179">
        <v>32.79885</v>
      </c>
      <c r="AY25" s="179">
        <v>0</v>
      </c>
      <c r="AZ25" s="179">
        <v>0</v>
      </c>
      <c r="BA25" s="179">
        <v>0</v>
      </c>
      <c r="BB25" s="179">
        <v>0</v>
      </c>
      <c r="BC25" s="179">
        <v>0</v>
      </c>
      <c r="BD25" s="179">
        <v>0</v>
      </c>
      <c r="BE25" s="180">
        <f>SUM(C25,I25,O25,U25,AA25,AG25,AM25,AS25,AY25)</f>
        <v>98</v>
      </c>
      <c r="BF25" s="181"/>
      <c r="BG25" s="182">
        <f t="shared" si="1"/>
        <v>120.42904999999999</v>
      </c>
      <c r="BH25" s="181">
        <f t="shared" si="2"/>
        <v>122</v>
      </c>
      <c r="BI25" s="181"/>
      <c r="BJ25" s="182">
        <f t="shared" si="5"/>
        <v>90.94003</v>
      </c>
      <c r="BK25" s="206">
        <f t="shared" si="3"/>
        <v>211.36908</v>
      </c>
      <c r="BL25" s="130">
        <v>191.03972000000002</v>
      </c>
      <c r="BM25" s="206">
        <f t="shared" si="4"/>
        <v>-20.32935999999998</v>
      </c>
    </row>
    <row r="26" spans="1:65" s="130" customFormat="1" ht="18">
      <c r="A26" s="128">
        <v>13</v>
      </c>
      <c r="B26" s="129" t="s">
        <v>3</v>
      </c>
      <c r="C26" s="179">
        <v>6</v>
      </c>
      <c r="D26" s="180">
        <v>7261.9</v>
      </c>
      <c r="E26" s="179">
        <v>4.33212</v>
      </c>
      <c r="F26" s="179">
        <v>12</v>
      </c>
      <c r="G26" s="179">
        <v>14732.764</v>
      </c>
      <c r="H26" s="179">
        <v>6.41987</v>
      </c>
      <c r="I26" s="179">
        <v>34</v>
      </c>
      <c r="J26" s="179">
        <v>31.6</v>
      </c>
      <c r="K26" s="179">
        <v>18.56441</v>
      </c>
      <c r="L26" s="179">
        <v>41</v>
      </c>
      <c r="M26" s="179">
        <v>60.39</v>
      </c>
      <c r="N26" s="179">
        <v>20.47629</v>
      </c>
      <c r="O26" s="179">
        <v>1</v>
      </c>
      <c r="P26" s="179">
        <v>0.75</v>
      </c>
      <c r="Q26" s="179">
        <v>0.40758</v>
      </c>
      <c r="R26" s="179">
        <v>2</v>
      </c>
      <c r="S26" s="179">
        <v>1.3</v>
      </c>
      <c r="T26" s="179">
        <v>8.4937</v>
      </c>
      <c r="U26" s="179">
        <v>12</v>
      </c>
      <c r="V26" s="179">
        <v>10.03</v>
      </c>
      <c r="W26" s="179">
        <v>5.69548</v>
      </c>
      <c r="X26" s="179">
        <v>5</v>
      </c>
      <c r="Y26" s="179">
        <v>3.5</v>
      </c>
      <c r="Z26" s="179">
        <v>2.20564</v>
      </c>
      <c r="AA26" s="179">
        <v>7</v>
      </c>
      <c r="AB26" s="179">
        <v>29161</v>
      </c>
      <c r="AC26" s="179">
        <v>7.49696</v>
      </c>
      <c r="AD26" s="179">
        <v>1</v>
      </c>
      <c r="AE26" s="179">
        <v>575</v>
      </c>
      <c r="AF26" s="179">
        <v>1.22325</v>
      </c>
      <c r="AG26" s="179">
        <v>17</v>
      </c>
      <c r="AH26" s="179">
        <v>23.154</v>
      </c>
      <c r="AI26" s="179">
        <v>16.20926</v>
      </c>
      <c r="AJ26" s="179">
        <v>18</v>
      </c>
      <c r="AK26" s="179">
        <v>72.73</v>
      </c>
      <c r="AL26" s="179">
        <v>53.97288</v>
      </c>
      <c r="AM26" s="179">
        <v>14</v>
      </c>
      <c r="AN26" s="179">
        <v>22.142000000000003</v>
      </c>
      <c r="AO26" s="179">
        <v>16.66132</v>
      </c>
      <c r="AP26" s="179">
        <v>7</v>
      </c>
      <c r="AQ26" s="179">
        <v>5.28</v>
      </c>
      <c r="AR26" s="179">
        <v>9.7775</v>
      </c>
      <c r="AS26" s="179">
        <v>62</v>
      </c>
      <c r="AT26" s="179">
        <v>82.6</v>
      </c>
      <c r="AU26" s="179">
        <v>72.7186</v>
      </c>
      <c r="AV26" s="179">
        <v>29</v>
      </c>
      <c r="AW26" s="179">
        <v>47.73</v>
      </c>
      <c r="AX26" s="179">
        <v>35.54141</v>
      </c>
      <c r="AY26" s="179">
        <v>0</v>
      </c>
      <c r="AZ26" s="179">
        <v>0</v>
      </c>
      <c r="BA26" s="179">
        <v>0</v>
      </c>
      <c r="BB26" s="179">
        <v>0</v>
      </c>
      <c r="BC26" s="179">
        <v>0</v>
      </c>
      <c r="BD26" s="179">
        <v>0</v>
      </c>
      <c r="BE26" s="180">
        <f t="shared" si="0"/>
        <v>153</v>
      </c>
      <c r="BF26" s="181"/>
      <c r="BG26" s="182">
        <f t="shared" si="1"/>
        <v>142.08573</v>
      </c>
      <c r="BH26" s="181">
        <f t="shared" si="2"/>
        <v>115</v>
      </c>
      <c r="BI26" s="181"/>
      <c r="BJ26" s="182">
        <f t="shared" si="5"/>
        <v>138.11054000000001</v>
      </c>
      <c r="BK26" s="205">
        <f t="shared" si="3"/>
        <v>280.19627</v>
      </c>
      <c r="BL26" s="130">
        <v>281.16962</v>
      </c>
      <c r="BM26" s="205">
        <f t="shared" si="4"/>
        <v>0.9733499999999822</v>
      </c>
    </row>
    <row r="27" spans="1:62" s="152" customFormat="1" ht="16.5">
      <c r="A27" s="186"/>
      <c r="B27" s="187" t="s">
        <v>14</v>
      </c>
      <c r="C27" s="188">
        <f>SUM(C14:C26)</f>
        <v>136</v>
      </c>
      <c r="D27" s="188">
        <f aca="true" t="shared" si="6" ref="D27:BJ27">SUM(D14:D26)</f>
        <v>255790.5549430199</v>
      </c>
      <c r="E27" s="188">
        <f t="shared" si="6"/>
        <v>94.34111000000001</v>
      </c>
      <c r="F27" s="188">
        <f t="shared" si="6"/>
        <v>62</v>
      </c>
      <c r="G27" s="188">
        <f t="shared" si="6"/>
        <v>117855.82866422465</v>
      </c>
      <c r="H27" s="188">
        <f>SUM(H14:H26)</f>
        <v>46.19709000000001</v>
      </c>
      <c r="I27" s="188">
        <f t="shared" si="6"/>
        <v>225</v>
      </c>
      <c r="J27" s="188">
        <f t="shared" si="6"/>
        <v>68161.66807942228</v>
      </c>
      <c r="K27" s="188">
        <f t="shared" si="6"/>
        <v>119.767291</v>
      </c>
      <c r="L27" s="188">
        <f t="shared" si="6"/>
        <v>634</v>
      </c>
      <c r="M27" s="188">
        <f t="shared" si="6"/>
        <v>30579.684970084032</v>
      </c>
      <c r="N27" s="188">
        <f t="shared" si="6"/>
        <v>267.2989</v>
      </c>
      <c r="O27" s="188">
        <f t="shared" si="6"/>
        <v>215</v>
      </c>
      <c r="P27" s="188">
        <f t="shared" si="6"/>
        <v>593.1412903225805</v>
      </c>
      <c r="Q27" s="188">
        <f t="shared" si="6"/>
        <v>181.2446</v>
      </c>
      <c r="R27" s="188">
        <f t="shared" si="6"/>
        <v>57</v>
      </c>
      <c r="S27" s="188">
        <f t="shared" si="6"/>
        <v>502.4751136476427</v>
      </c>
      <c r="T27" s="188">
        <f t="shared" si="6"/>
        <v>50.489940000000004</v>
      </c>
      <c r="U27" s="188">
        <f t="shared" si="6"/>
        <v>51</v>
      </c>
      <c r="V27" s="188">
        <f t="shared" si="6"/>
        <v>2588.150918128655</v>
      </c>
      <c r="W27" s="188">
        <f t="shared" si="6"/>
        <v>38.83089</v>
      </c>
      <c r="X27" s="188">
        <f t="shared" si="6"/>
        <v>13</v>
      </c>
      <c r="Y27" s="188">
        <f t="shared" si="6"/>
        <v>70</v>
      </c>
      <c r="Z27" s="188">
        <f t="shared" si="6"/>
        <v>11.751840000000001</v>
      </c>
      <c r="AA27" s="188">
        <f t="shared" si="6"/>
        <v>30</v>
      </c>
      <c r="AB27" s="188">
        <f t="shared" si="6"/>
        <v>115283.67793650793</v>
      </c>
      <c r="AC27" s="188">
        <f t="shared" si="6"/>
        <v>46.143150000000006</v>
      </c>
      <c r="AD27" s="188">
        <f t="shared" si="6"/>
        <v>18</v>
      </c>
      <c r="AE27" s="188">
        <f t="shared" si="6"/>
        <v>35038.62668109668</v>
      </c>
      <c r="AF27" s="188">
        <f t="shared" si="6"/>
        <v>14.13825</v>
      </c>
      <c r="AG27" s="188">
        <f t="shared" si="6"/>
        <v>115</v>
      </c>
      <c r="AH27" s="188">
        <f t="shared" si="6"/>
        <v>501.22764381720424</v>
      </c>
      <c r="AI27" s="188">
        <f t="shared" si="6"/>
        <v>194.67078</v>
      </c>
      <c r="AJ27" s="188">
        <f t="shared" si="6"/>
        <v>74</v>
      </c>
      <c r="AK27" s="188">
        <f t="shared" si="6"/>
        <v>139.31870866935486</v>
      </c>
      <c r="AL27" s="188">
        <f t="shared" si="6"/>
        <v>72.2883</v>
      </c>
      <c r="AM27" s="188">
        <f t="shared" si="6"/>
        <v>359</v>
      </c>
      <c r="AN27" s="188">
        <f t="shared" si="6"/>
        <v>420.8137119689897</v>
      </c>
      <c r="AO27" s="188">
        <f t="shared" si="6"/>
        <v>480.80240999999995</v>
      </c>
      <c r="AP27" s="188">
        <f t="shared" si="6"/>
        <v>207</v>
      </c>
      <c r="AQ27" s="188">
        <f t="shared" si="6"/>
        <v>142.06638242270444</v>
      </c>
      <c r="AR27" s="188">
        <f t="shared" si="6"/>
        <v>298.08092999999997</v>
      </c>
      <c r="AS27" s="188">
        <f t="shared" si="6"/>
        <v>891</v>
      </c>
      <c r="AT27" s="188">
        <f t="shared" si="6"/>
        <v>1197.4636653333334</v>
      </c>
      <c r="AU27" s="188">
        <f t="shared" si="6"/>
        <v>951.25922</v>
      </c>
      <c r="AV27" s="188">
        <f t="shared" si="6"/>
        <v>450</v>
      </c>
      <c r="AW27" s="188">
        <f t="shared" si="6"/>
        <v>905.0710546875</v>
      </c>
      <c r="AX27" s="188">
        <f t="shared" si="6"/>
        <v>417.97978</v>
      </c>
      <c r="AY27" s="188">
        <f t="shared" si="6"/>
        <v>0</v>
      </c>
      <c r="AZ27" s="188">
        <f t="shared" si="6"/>
        <v>0</v>
      </c>
      <c r="BA27" s="188">
        <f t="shared" si="6"/>
        <v>0</v>
      </c>
      <c r="BB27" s="188">
        <f t="shared" si="6"/>
        <v>0</v>
      </c>
      <c r="BC27" s="188">
        <f t="shared" si="6"/>
        <v>0</v>
      </c>
      <c r="BD27" s="188">
        <f t="shared" si="6"/>
        <v>0</v>
      </c>
      <c r="BE27" s="189">
        <f>SUM(BE14:BE26)</f>
        <v>2022</v>
      </c>
      <c r="BF27" s="188">
        <f t="shared" si="6"/>
        <v>0</v>
      </c>
      <c r="BG27" s="188">
        <f t="shared" si="6"/>
        <v>2107.059451</v>
      </c>
      <c r="BH27" s="189">
        <f>SUM(BH14:BH26)</f>
        <v>1515</v>
      </c>
      <c r="BI27" s="188">
        <f t="shared" si="6"/>
        <v>0</v>
      </c>
      <c r="BJ27" s="188">
        <f t="shared" si="6"/>
        <v>1179.31588</v>
      </c>
    </row>
    <row r="28" spans="1:60" ht="15">
      <c r="A28" s="34"/>
      <c r="B28" s="35"/>
      <c r="BE28" s="45"/>
      <c r="BH28" s="45"/>
    </row>
    <row r="29" spans="2:50" s="195" customFormat="1" ht="18">
      <c r="B29" s="196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</row>
    <row r="30" s="195" customFormat="1" ht="15">
      <c r="B30" s="196"/>
    </row>
    <row r="32" spans="57:60" ht="15">
      <c r="BE32" s="45">
        <v>1584</v>
      </c>
      <c r="BH32" s="45">
        <v>1224</v>
      </c>
    </row>
    <row r="33" spans="57:60" ht="15">
      <c r="BE33" s="45">
        <f>BE32-BE27</f>
        <v>-438</v>
      </c>
      <c r="BH33" s="45">
        <f>BH32-BH27</f>
        <v>-291</v>
      </c>
    </row>
  </sheetData>
  <mergeCells count="91">
    <mergeCell ref="AS9:AX9"/>
    <mergeCell ref="AY9:BD9"/>
    <mergeCell ref="BE9:BJ9"/>
    <mergeCell ref="AM9:AR9"/>
    <mergeCell ref="U2:AL2"/>
    <mergeCell ref="U4:AL4"/>
    <mergeCell ref="U6:AL6"/>
    <mergeCell ref="AM2:BJ2"/>
    <mergeCell ref="AM4:BJ4"/>
    <mergeCell ref="AM6:BJ6"/>
    <mergeCell ref="BE10:BJ10"/>
    <mergeCell ref="BE11:BG11"/>
    <mergeCell ref="BH11:BJ11"/>
    <mergeCell ref="BE12:BF12"/>
    <mergeCell ref="BH12:BI12"/>
    <mergeCell ref="BG12:BG13"/>
    <mergeCell ref="BJ12:BJ13"/>
    <mergeCell ref="AS12:AT12"/>
    <mergeCell ref="AV12:AW12"/>
    <mergeCell ref="AY10:BD10"/>
    <mergeCell ref="AY11:BA11"/>
    <mergeCell ref="BB11:BD11"/>
    <mergeCell ref="AY12:AZ12"/>
    <mergeCell ref="BB12:BC12"/>
    <mergeCell ref="AU12:AU13"/>
    <mergeCell ref="AX12:AX13"/>
    <mergeCell ref="BA12:BA13"/>
    <mergeCell ref="AM10:AR10"/>
    <mergeCell ref="AS10:AX10"/>
    <mergeCell ref="AS11:AU11"/>
    <mergeCell ref="AV11:AX11"/>
    <mergeCell ref="AM11:AO11"/>
    <mergeCell ref="AP11:AR11"/>
    <mergeCell ref="AM12:AN12"/>
    <mergeCell ref="AP12:AQ12"/>
    <mergeCell ref="AO12:AO13"/>
    <mergeCell ref="AR12:AR13"/>
    <mergeCell ref="AG12:AH12"/>
    <mergeCell ref="AJ12:AK12"/>
    <mergeCell ref="AG10:AL10"/>
    <mergeCell ref="E12:E13"/>
    <mergeCell ref="H12:H13"/>
    <mergeCell ref="K12:K13"/>
    <mergeCell ref="N12:N13"/>
    <mergeCell ref="Q12:Q13"/>
    <mergeCell ref="T12:T13"/>
    <mergeCell ref="W12:W13"/>
    <mergeCell ref="AA9:AF9"/>
    <mergeCell ref="AA10:AF10"/>
    <mergeCell ref="AG11:AI11"/>
    <mergeCell ref="AJ11:AL11"/>
    <mergeCell ref="AG9:AL9"/>
    <mergeCell ref="AA11:AC11"/>
    <mergeCell ref="AD11:AF11"/>
    <mergeCell ref="AA12:AB12"/>
    <mergeCell ref="AD12:AE12"/>
    <mergeCell ref="AC12:AC13"/>
    <mergeCell ref="AF12:AF13"/>
    <mergeCell ref="U10:Z10"/>
    <mergeCell ref="I9:N9"/>
    <mergeCell ref="O9:T9"/>
    <mergeCell ref="U9:Z9"/>
    <mergeCell ref="I10:N10"/>
    <mergeCell ref="U12:V12"/>
    <mergeCell ref="X12:Y12"/>
    <mergeCell ref="X11:Z11"/>
    <mergeCell ref="Z12:Z13"/>
    <mergeCell ref="A2:T2"/>
    <mergeCell ref="A4:T4"/>
    <mergeCell ref="A6:T6"/>
    <mergeCell ref="C9:H9"/>
    <mergeCell ref="BD12:BD13"/>
    <mergeCell ref="C12:D12"/>
    <mergeCell ref="C11:E11"/>
    <mergeCell ref="F11:H11"/>
    <mergeCell ref="F12:G12"/>
    <mergeCell ref="I12:J12"/>
    <mergeCell ref="I11:K11"/>
    <mergeCell ref="L11:N11"/>
    <mergeCell ref="L12:M12"/>
    <mergeCell ref="O12:P12"/>
    <mergeCell ref="C10:H10"/>
    <mergeCell ref="A10:A12"/>
    <mergeCell ref="B10:B12"/>
    <mergeCell ref="AL12:AL13"/>
    <mergeCell ref="R12:S12"/>
    <mergeCell ref="O10:T10"/>
    <mergeCell ref="AI12:AI13"/>
    <mergeCell ref="O11:Q11"/>
    <mergeCell ref="R11:T11"/>
    <mergeCell ref="U11:W11"/>
  </mergeCells>
  <conditionalFormatting sqref="AY14:BD26">
    <cfRule type="cellIs" priority="1" dxfId="1" operator="greater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86" r:id="rId1"/>
  <headerFooter alignWithMargins="0">
    <oddHeader>&amp;RPart-IV</oddHeader>
  </headerFooter>
  <colBreaks count="2" manualBreakCount="2">
    <brk id="20" max="29" man="1"/>
    <brk id="38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Jalpaiguri Zilla Parishad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AEO</dc:creator>
  <cp:keywords/>
  <dc:description/>
  <cp:lastModifiedBy>NREGS 3</cp:lastModifiedBy>
  <cp:lastPrinted>2007-11-07T06:22:00Z</cp:lastPrinted>
  <dcterms:created xsi:type="dcterms:W3CDTF">2006-05-18T07:00:18Z</dcterms:created>
  <dcterms:modified xsi:type="dcterms:W3CDTF">2007-12-11T11:55:36Z</dcterms:modified>
  <cp:category/>
  <cp:version/>
  <cp:contentType/>
  <cp:contentStatus/>
</cp:coreProperties>
</file>